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02\w233081$\橋本\02_液化石油ガス\0203保安機関\保安機関申請手引\保安業務申請様式\"/>
    </mc:Choice>
  </mc:AlternateContent>
  <bookViews>
    <workbookView xWindow="0" yWindow="0" windowWidth="22560" windowHeight="11310"/>
  </bookViews>
  <sheets>
    <sheet name="入力" sheetId="18" r:id="rId1"/>
    <sheet name="必要書類" sheetId="1" r:id="rId2"/>
    <sheet name="様式14" sheetId="3" r:id="rId3"/>
    <sheet name="様式14別紙" sheetId="20" r:id="rId4"/>
    <sheet name="証紙貼付" sheetId="19" r:id="rId5"/>
    <sheet name="様式13" sheetId="4" r:id="rId6"/>
    <sheet name="滋様13-1" sheetId="5" r:id="rId7"/>
    <sheet name="滋様13-1別" sheetId="6" r:id="rId8"/>
    <sheet name="滋様13-2" sheetId="7" r:id="rId9"/>
    <sheet name="滋様13-3" sheetId="8" r:id="rId10"/>
    <sheet name="滋様13-4" sheetId="9" r:id="rId11"/>
    <sheet name="滋様13-5" sheetId="10" r:id="rId12"/>
    <sheet name="滋様13-6" sheetId="11" r:id="rId13"/>
    <sheet name="滋様13-7" sheetId="12" r:id="rId14"/>
    <sheet name="滋様13-8" sheetId="13" r:id="rId15"/>
    <sheet name="滋様13-9" sheetId="17" r:id="rId16"/>
    <sheet name="滋様13-10" sheetId="14" r:id="rId17"/>
    <sheet name="滋様13-11" sheetId="15" r:id="rId18"/>
    <sheet name="滋様13-12" sheetId="16" r:id="rId19"/>
  </sheets>
  <definedNames>
    <definedName name="_xlnm.Print_Area" localSheetId="6">'滋様13-1'!$A$1:$AO$29</definedName>
    <definedName name="_xlnm.Print_Area" localSheetId="16">'滋様13-10'!$A$1:$AO$36</definedName>
    <definedName name="_xlnm.Print_Area" localSheetId="17">'滋様13-11'!$A$1:$AO$34</definedName>
    <definedName name="_xlnm.Print_Area" localSheetId="18">'滋様13-12'!$A$1:$AO$40</definedName>
    <definedName name="_xlnm.Print_Area" localSheetId="7">'滋様13-1別'!$A$1:$I$17</definedName>
    <definedName name="_xlnm.Print_Area" localSheetId="8">'滋様13-2'!$A$1:$AO$43</definedName>
    <definedName name="_xlnm.Print_Area" localSheetId="9">'滋様13-3'!$A$1:$AO$43</definedName>
    <definedName name="_xlnm.Print_Area" localSheetId="10">'滋様13-4'!$A$1:$AO$37</definedName>
    <definedName name="_xlnm.Print_Area" localSheetId="11">'滋様13-5'!$A$1:$AO$42</definedName>
    <definedName name="_xlnm.Print_Area" localSheetId="12">'滋様13-6'!$A$1:$AO$43</definedName>
    <definedName name="_xlnm.Print_Area" localSheetId="13">'滋様13-7'!$A$1:$AO$36</definedName>
    <definedName name="_xlnm.Print_Area" localSheetId="14">'滋様13-8'!$A$1:$AO$22</definedName>
    <definedName name="_xlnm.Print_Area" localSheetId="15">'滋様13-9'!$A:$AO</definedName>
    <definedName name="_xlnm.Print_Area" localSheetId="4">証紙貼付!$A$1:$AO$38</definedName>
    <definedName name="_xlnm.Print_Area" localSheetId="1">必要書類!$A$1:$AK$36</definedName>
    <definedName name="_xlnm.Print_Area" localSheetId="5">様式13!$A$1:$K$22</definedName>
    <definedName name="_xlnm.Print_Area" localSheetId="2">様式14!$A$1:$AO$36</definedName>
    <definedName name="_xlnm.Print_Area" localSheetId="3">様式14別紙!$A$1:$X$20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1" i="18" l="1"/>
  <c r="X14" i="20" l="1"/>
  <c r="W14" i="20"/>
  <c r="V14" i="20"/>
  <c r="T14" i="20"/>
  <c r="R14" i="20"/>
  <c r="P14" i="20"/>
  <c r="N14" i="20"/>
  <c r="X13" i="20"/>
  <c r="W13" i="20"/>
  <c r="V13" i="20"/>
  <c r="T13" i="20"/>
  <c r="R13" i="20"/>
  <c r="P13" i="20"/>
  <c r="N13" i="20"/>
  <c r="X12" i="20"/>
  <c r="W12" i="20"/>
  <c r="V12" i="20"/>
  <c r="T12" i="20"/>
  <c r="R12" i="20"/>
  <c r="P12" i="20"/>
  <c r="N12" i="20"/>
  <c r="X11" i="20"/>
  <c r="W11" i="20"/>
  <c r="V11" i="20"/>
  <c r="T11" i="20"/>
  <c r="R11" i="20"/>
  <c r="P11" i="20"/>
  <c r="N11" i="20"/>
  <c r="X10" i="20"/>
  <c r="W10" i="20"/>
  <c r="V10" i="20"/>
  <c r="T10" i="20"/>
  <c r="R10" i="20"/>
  <c r="P10" i="20"/>
  <c r="N10" i="20"/>
  <c r="X9" i="20"/>
  <c r="W9" i="20"/>
  <c r="V9" i="20"/>
  <c r="T9" i="20"/>
  <c r="R9" i="20"/>
  <c r="P9" i="20"/>
  <c r="N9" i="20"/>
  <c r="X8" i="20"/>
  <c r="W8" i="20"/>
  <c r="V8" i="20"/>
  <c r="T8" i="20"/>
  <c r="R8" i="20"/>
  <c r="P8" i="20"/>
  <c r="N8" i="20"/>
  <c r="X7" i="20"/>
  <c r="W7" i="20"/>
  <c r="V7" i="20"/>
  <c r="T7" i="20"/>
  <c r="R7" i="20"/>
  <c r="P7" i="20"/>
  <c r="N7" i="20"/>
  <c r="X6" i="20"/>
  <c r="W6" i="20"/>
  <c r="V6" i="20"/>
  <c r="T6" i="20"/>
  <c r="R6" i="20"/>
  <c r="P6" i="20"/>
  <c r="N6" i="20"/>
  <c r="C81" i="18" l="1"/>
  <c r="C80" i="18"/>
  <c r="C79" i="18"/>
  <c r="C78" i="18"/>
  <c r="C72" i="18"/>
  <c r="C71" i="18"/>
  <c r="C70" i="18"/>
  <c r="C68" i="18"/>
  <c r="C48" i="18"/>
  <c r="C47" i="18"/>
  <c r="C46" i="18"/>
  <c r="C45" i="18"/>
  <c r="C44" i="18"/>
  <c r="C43" i="18"/>
  <c r="C42" i="18"/>
  <c r="C41" i="18"/>
  <c r="C40" i="18"/>
  <c r="C39" i="18"/>
  <c r="C38" i="18"/>
  <c r="C37" i="18"/>
  <c r="C36" i="18"/>
  <c r="C35" i="18"/>
  <c r="C34" i="18"/>
  <c r="C33" i="18"/>
  <c r="C32" i="18"/>
  <c r="C31" i="18"/>
  <c r="C30" i="18"/>
  <c r="C29" i="18"/>
  <c r="C28" i="18"/>
  <c r="C27" i="18"/>
  <c r="C26" i="18"/>
  <c r="C25" i="18"/>
  <c r="C24" i="18"/>
  <c r="C23" i="18"/>
  <c r="C22" i="18"/>
  <c r="C21" i="18"/>
  <c r="C20" i="18"/>
  <c r="C19" i="18"/>
  <c r="C18" i="18"/>
  <c r="C17" i="18"/>
  <c r="C16" i="18"/>
  <c r="C15" i="18"/>
  <c r="C14" i="18"/>
  <c r="E94" i="18" l="1"/>
  <c r="E82" i="18"/>
  <c r="E68" i="18" l="1"/>
  <c r="E35" i="18" l="1"/>
  <c r="E10" i="18"/>
  <c r="E5" i="18" l="1"/>
  <c r="AR13" i="15" l="1"/>
  <c r="AQ25" i="14" l="1"/>
  <c r="AQ23" i="14"/>
  <c r="AQ24" i="14"/>
  <c r="AQ21" i="14"/>
  <c r="AQ20" i="14"/>
  <c r="AQ22" i="14"/>
  <c r="C75" i="18" l="1"/>
  <c r="C13" i="18" l="1"/>
  <c r="C12" i="18"/>
  <c r="C11" i="18"/>
  <c r="C76" i="18" l="1"/>
  <c r="C74" i="18"/>
  <c r="C73" i="18"/>
  <c r="C69" i="18"/>
  <c r="AQ31" i="15" l="1"/>
  <c r="A31" i="15" s="1"/>
  <c r="AQ30" i="15"/>
  <c r="A30" i="15" s="1"/>
  <c r="AQ29" i="15"/>
  <c r="A29" i="15" s="1"/>
  <c r="AQ28" i="15"/>
  <c r="A28" i="15" s="1"/>
  <c r="AQ27" i="15"/>
  <c r="A27" i="15" s="1"/>
  <c r="AQ26" i="15"/>
  <c r="A26" i="15" s="1"/>
  <c r="AQ25" i="15"/>
  <c r="A25" i="15" s="1"/>
  <c r="AQ24" i="15"/>
  <c r="A24" i="15" s="1"/>
  <c r="AQ23" i="15"/>
  <c r="A23" i="15" s="1"/>
  <c r="AQ22" i="15"/>
  <c r="A22" i="15" s="1"/>
  <c r="AQ21" i="15"/>
  <c r="A21" i="15" s="1"/>
  <c r="AQ20" i="15"/>
  <c r="A20" i="15" s="1"/>
  <c r="AQ19" i="15"/>
  <c r="A19" i="15" s="1"/>
  <c r="AQ18" i="15"/>
  <c r="A18" i="15" s="1"/>
  <c r="AQ17" i="15"/>
  <c r="A17" i="15" s="1"/>
  <c r="AQ16" i="15"/>
  <c r="A16" i="15" s="1"/>
  <c r="C49" i="18" l="1"/>
  <c r="C10" i="18" l="1"/>
  <c r="C9" i="18"/>
  <c r="A36" i="1" l="1"/>
  <c r="B33" i="1"/>
  <c r="B32" i="1"/>
  <c r="B31" i="1"/>
  <c r="B30" i="1"/>
  <c r="B29" i="1"/>
  <c r="B28" i="1"/>
  <c r="B27" i="1"/>
  <c r="B26" i="1"/>
  <c r="B25" i="1"/>
  <c r="B24" i="1"/>
  <c r="B23" i="1"/>
  <c r="B22" i="1"/>
  <c r="B21" i="1"/>
  <c r="B20" i="1"/>
  <c r="B11" i="1"/>
  <c r="B10" i="1"/>
  <c r="B9" i="1"/>
  <c r="B6" i="1"/>
  <c r="I22" i="12" l="1"/>
  <c r="I21" i="12"/>
  <c r="I20" i="12"/>
  <c r="I19" i="12"/>
  <c r="I18" i="12"/>
  <c r="A22" i="12"/>
  <c r="A21" i="12"/>
  <c r="A20" i="12"/>
  <c r="A19" i="12"/>
  <c r="A18" i="12"/>
  <c r="I17" i="12"/>
  <c r="I16" i="12"/>
  <c r="A17" i="12"/>
  <c r="A16" i="12"/>
  <c r="H4" i="19" l="1"/>
  <c r="I15" i="12" l="1"/>
  <c r="A15" i="12"/>
  <c r="A77" i="17" l="1"/>
  <c r="A178" i="17" l="1"/>
  <c r="A177" i="17"/>
  <c r="A176" i="17"/>
  <c r="A175" i="17"/>
  <c r="A174" i="17"/>
  <c r="A171" i="17"/>
  <c r="A173" i="17"/>
  <c r="A172" i="17"/>
  <c r="A170" i="17"/>
  <c r="AQ5" i="3" l="1"/>
  <c r="AR5" i="3"/>
  <c r="N2" i="4" l="1"/>
  <c r="AQ6" i="8"/>
  <c r="AQ5" i="17"/>
  <c r="AQ5" i="7"/>
  <c r="AQ37" i="11"/>
  <c r="AQ14" i="8"/>
  <c r="AR11" i="15"/>
  <c r="AR12" i="15" s="1"/>
  <c r="AQ13" i="16"/>
  <c r="AQ14" i="16" s="1"/>
  <c r="AQ11" i="14"/>
  <c r="AQ12" i="14" s="1"/>
  <c r="AQ22" i="9"/>
  <c r="AQ35" i="9" s="1"/>
  <c r="A34" i="9" s="1"/>
  <c r="AQ7" i="9"/>
  <c r="AQ9" i="9" s="1"/>
  <c r="A8" i="9" s="1"/>
  <c r="AQ11" i="8"/>
  <c r="AQ12" i="8" s="1"/>
  <c r="AQ8" i="8"/>
  <c r="AQ9" i="8" s="1"/>
  <c r="AQ7" i="7"/>
  <c r="AQ8" i="7" s="1"/>
  <c r="AQ7" i="17"/>
  <c r="AQ8" i="17" s="1"/>
  <c r="AQ171" i="17"/>
  <c r="AQ170" i="17"/>
  <c r="AQ169" i="17"/>
  <c r="AQ168" i="17"/>
  <c r="AQ166" i="17"/>
  <c r="AQ167" i="17"/>
  <c r="AQ165" i="17"/>
  <c r="AQ17" i="14"/>
  <c r="AR17" i="14" s="1"/>
  <c r="AQ16" i="14"/>
  <c r="AR16" i="14" s="1"/>
  <c r="N26" i="4"/>
  <c r="AQ14" i="14"/>
  <c r="AR14" i="14" s="1"/>
  <c r="N24" i="4"/>
  <c r="N18" i="4"/>
  <c r="N19" i="4" s="1"/>
  <c r="I6" i="4" s="1"/>
  <c r="N22" i="4"/>
  <c r="N14" i="4"/>
  <c r="N15" i="4" s="1"/>
  <c r="G6" i="4" s="1"/>
  <c r="N16" i="4"/>
  <c r="N10" i="4"/>
  <c r="N11" i="4" s="1"/>
  <c r="D6" i="4" s="1"/>
  <c r="AQ19" i="14"/>
  <c r="AQ18" i="14" s="1"/>
  <c r="AR18" i="14" s="1"/>
  <c r="N12" i="4"/>
  <c r="N28" i="4" s="1"/>
  <c r="E8" i="4" s="1"/>
  <c r="K6" i="6"/>
  <c r="K7" i="6" s="1"/>
  <c r="AQ15" i="14"/>
  <c r="AR15" i="14" s="1"/>
  <c r="N25" i="4"/>
  <c r="Z17" i="20"/>
  <c r="Z24" i="20" s="1"/>
  <c r="Z18" i="20"/>
  <c r="Z25" i="20" s="1"/>
  <c r="Z15" i="20"/>
  <c r="Z22" i="20" s="1"/>
  <c r="Z16" i="20"/>
  <c r="Z23" i="20" s="1"/>
  <c r="Z13" i="20"/>
  <c r="Z20" i="20" s="1"/>
  <c r="Z14" i="20"/>
  <c r="Z21" i="20" s="1"/>
  <c r="Z10" i="20"/>
  <c r="Z12" i="20"/>
  <c r="Z19" i="20" s="1"/>
  <c r="Z6" i="20"/>
  <c r="Z8" i="20"/>
  <c r="N4" i="4"/>
  <c r="Z7" i="20"/>
  <c r="Z5" i="20"/>
  <c r="A2" i="20" s="1"/>
  <c r="AQ22" i="5"/>
  <c r="K10" i="6"/>
  <c r="K12" i="6" s="1"/>
  <c r="AQ7" i="11"/>
  <c r="B7" i="11" s="1"/>
  <c r="AQ8" i="11"/>
  <c r="B8" i="11" s="1"/>
  <c r="AQ13" i="8"/>
  <c r="N20" i="4"/>
  <c r="AQ7" i="10"/>
  <c r="K9" i="6"/>
  <c r="B6" i="6" s="1"/>
  <c r="AQ18" i="11"/>
  <c r="A18" i="11" s="1"/>
  <c r="AQ7" i="19"/>
  <c r="H5" i="19" s="1"/>
  <c r="AQ14" i="11"/>
  <c r="B14" i="11" s="1"/>
  <c r="AQ13" i="11"/>
  <c r="B13" i="11" s="1"/>
  <c r="AQ12" i="11"/>
  <c r="B12" i="11" s="1"/>
  <c r="AQ11" i="11"/>
  <c r="B11" i="11" s="1"/>
  <c r="AQ10" i="11"/>
  <c r="B10" i="11" s="1"/>
  <c r="AQ9" i="11"/>
  <c r="AQ5" i="19"/>
  <c r="AQ6" i="19"/>
  <c r="H3" i="19" s="1"/>
  <c r="AQ13" i="14"/>
  <c r="AR13" i="14" s="1"/>
  <c r="AQ148" i="17"/>
  <c r="G150" i="17" s="1"/>
  <c r="AQ6" i="16"/>
  <c r="AR6" i="15"/>
  <c r="AR5" i="15"/>
  <c r="AQ5" i="16"/>
  <c r="AQ5" i="14"/>
  <c r="AQ6" i="13"/>
  <c r="A4" i="13" s="1"/>
  <c r="AQ6" i="12"/>
  <c r="A4" i="12" s="1"/>
  <c r="AQ10" i="3"/>
  <c r="AQ6" i="17"/>
  <c r="AQ9" i="16"/>
  <c r="AR9" i="15"/>
  <c r="AQ10" i="13"/>
  <c r="AQ8" i="13" s="1"/>
  <c r="AQ9" i="13" s="1"/>
  <c r="A8" i="13" s="1"/>
  <c r="AQ9" i="14"/>
  <c r="AQ10" i="12"/>
  <c r="AQ6" i="11"/>
  <c r="A2" i="11" s="1"/>
  <c r="AQ10" i="7"/>
  <c r="N9" i="4"/>
  <c r="AQ41" i="8"/>
  <c r="A41" i="8" s="1"/>
  <c r="AQ19" i="5"/>
  <c r="K8" i="6"/>
  <c r="N37" i="4"/>
  <c r="D13" i="4" s="1"/>
  <c r="N36" i="4"/>
  <c r="D12" i="4" s="1"/>
  <c r="N35" i="4"/>
  <c r="D11" i="4" s="1"/>
  <c r="N41" i="4"/>
  <c r="D17" i="4" s="1"/>
  <c r="N40" i="4"/>
  <c r="D16" i="4" s="1"/>
  <c r="N38" i="4"/>
  <c r="D14" i="4" s="1"/>
  <c r="N27" i="4"/>
  <c r="AQ51" i="17"/>
  <c r="AQ52" i="17" s="1"/>
  <c r="AQ152" i="17" s="1"/>
  <c r="AQ56" i="17"/>
  <c r="AQ57" i="17" s="1"/>
  <c r="AQ58" i="17" s="1"/>
  <c r="AQ41" i="17"/>
  <c r="AQ42" i="17" s="1"/>
  <c r="AQ43" i="17" s="1"/>
  <c r="AQ31" i="17"/>
  <c r="AQ32" i="17" s="1"/>
  <c r="AQ9" i="17"/>
  <c r="AQ10" i="17" s="1"/>
  <c r="AQ21" i="17"/>
  <c r="AQ22" i="17" s="1"/>
  <c r="AQ14" i="17"/>
  <c r="AQ15" i="17" s="1"/>
  <c r="AQ11" i="7"/>
  <c r="AQ150" i="17"/>
  <c r="AQ6" i="14"/>
  <c r="AQ7" i="13"/>
  <c r="AQ7" i="12"/>
  <c r="AQ11" i="12" s="1"/>
  <c r="AQ11" i="3"/>
  <c r="AQ17" i="3" s="1"/>
  <c r="AQ6" i="10"/>
  <c r="AQ5" i="10"/>
  <c r="A2" i="10" s="1"/>
  <c r="AQ14" i="3"/>
  <c r="AQ10" i="8"/>
  <c r="AQ9" i="7"/>
  <c r="AQ18" i="3"/>
  <c r="N6" i="4"/>
  <c r="N3" i="4"/>
  <c r="AQ5" i="5"/>
  <c r="K5" i="6"/>
  <c r="A2" i="6" s="1"/>
  <c r="AQ7" i="8"/>
  <c r="AQ6" i="9"/>
  <c r="A2" i="9" s="1"/>
  <c r="AQ6" i="7"/>
  <c r="AQ27" i="5"/>
  <c r="AQ29" i="5" s="1"/>
  <c r="AQ8" i="5"/>
  <c r="N39" i="4"/>
  <c r="D15" i="4" s="1"/>
  <c r="A9" i="16" l="1"/>
  <c r="A8" i="16"/>
  <c r="A9" i="15"/>
  <c r="A8" i="15"/>
  <c r="A9" i="14"/>
  <c r="A8" i="14"/>
  <c r="A4" i="7"/>
  <c r="A3" i="17"/>
  <c r="A4" i="8"/>
  <c r="AQ10" i="16"/>
  <c r="AQ7" i="16" s="1"/>
  <c r="AQ8" i="16" s="1"/>
  <c r="A14" i="16"/>
  <c r="AQ10" i="14"/>
  <c r="AQ7" i="14" s="1"/>
  <c r="AQ8" i="14" s="1"/>
  <c r="A14" i="14"/>
  <c r="AR10" i="15"/>
  <c r="AR7" i="15" s="1"/>
  <c r="AR8" i="15" s="1"/>
  <c r="A14" i="15"/>
  <c r="N7" i="4"/>
  <c r="N8" i="4" s="1"/>
  <c r="A4" i="4" s="1"/>
  <c r="A40" i="11"/>
  <c r="A38" i="11"/>
  <c r="N44" i="4"/>
  <c r="N23" i="4"/>
  <c r="K6" i="4" s="1"/>
  <c r="N43" i="4"/>
  <c r="N45" i="4" s="1"/>
  <c r="AQ20" i="8"/>
  <c r="M13" i="8" s="1"/>
  <c r="AQ18" i="8"/>
  <c r="AQ17" i="8"/>
  <c r="AQ19" i="8" s="1"/>
  <c r="AQ24" i="9"/>
  <c r="A23" i="9" s="1"/>
  <c r="AQ27" i="9"/>
  <c r="A26" i="9" s="1"/>
  <c r="AQ26" i="9"/>
  <c r="A25" i="9" s="1"/>
  <c r="AQ29" i="9"/>
  <c r="A28" i="9" s="1"/>
  <c r="AQ28" i="9"/>
  <c r="A27" i="9" s="1"/>
  <c r="AQ32" i="9"/>
  <c r="A31" i="9" s="1"/>
  <c r="AQ30" i="9"/>
  <c r="A29" i="9" s="1"/>
  <c r="AQ34" i="9"/>
  <c r="A33" i="9" s="1"/>
  <c r="AQ23" i="9"/>
  <c r="A22" i="9" s="1"/>
  <c r="AQ33" i="9"/>
  <c r="A32" i="9" s="1"/>
  <c r="AQ8" i="9"/>
  <c r="A7" i="9" s="1"/>
  <c r="AQ18" i="9"/>
  <c r="A17" i="9" s="1"/>
  <c r="AQ17" i="9"/>
  <c r="A16" i="9" s="1"/>
  <c r="AQ19" i="9"/>
  <c r="A18" i="9" s="1"/>
  <c r="AQ15" i="9"/>
  <c r="A14" i="9" s="1"/>
  <c r="AQ14" i="9"/>
  <c r="A13" i="9" s="1"/>
  <c r="AQ13" i="9"/>
  <c r="A12" i="9" s="1"/>
  <c r="AQ20" i="9"/>
  <c r="A19" i="9" s="1"/>
  <c r="AQ11" i="9"/>
  <c r="A10" i="9" s="1"/>
  <c r="AQ12" i="9"/>
  <c r="A11" i="9" s="1"/>
  <c r="A19" i="5"/>
  <c r="AQ26" i="5"/>
  <c r="A26" i="5" s="1"/>
  <c r="AQ21" i="5"/>
  <c r="A21" i="5" s="1"/>
  <c r="AQ20" i="5"/>
  <c r="A20" i="5" s="1"/>
  <c r="A4" i="16"/>
  <c r="I1" i="7"/>
  <c r="N33" i="4"/>
  <c r="G10" i="4" s="1"/>
  <c r="N29" i="4"/>
  <c r="N13" i="4"/>
  <c r="E6" i="4" s="1"/>
  <c r="N32" i="4"/>
  <c r="E10" i="4" s="1"/>
  <c r="N30" i="4"/>
  <c r="N34" i="4"/>
  <c r="H10" i="4" s="1"/>
  <c r="N17" i="4"/>
  <c r="H6" i="4" s="1"/>
  <c r="B8" i="5"/>
  <c r="AQ9" i="5"/>
  <c r="B11" i="5" s="1"/>
  <c r="D7" i="4"/>
  <c r="A6" i="6"/>
  <c r="AQ20" i="3"/>
  <c r="AQ19" i="3"/>
  <c r="AQ15" i="3" s="1"/>
  <c r="AQ16" i="3"/>
  <c r="B5" i="20"/>
  <c r="A4" i="15"/>
  <c r="N21" i="4"/>
  <c r="J6" i="4" s="1"/>
  <c r="Z11" i="20"/>
  <c r="Z9" i="20"/>
  <c r="A5" i="20" s="1"/>
  <c r="K11" i="6"/>
  <c r="B1" i="6" s="1"/>
  <c r="A27" i="5"/>
  <c r="G5" i="20"/>
  <c r="R5" i="20" s="1"/>
  <c r="L5" i="20"/>
  <c r="W5" i="20" s="1"/>
  <c r="I5" i="20"/>
  <c r="T5" i="20" s="1"/>
  <c r="K5" i="20"/>
  <c r="V5" i="20" s="1"/>
  <c r="M5" i="20"/>
  <c r="X5" i="20" s="1"/>
  <c r="C5" i="20"/>
  <c r="N5" i="20" s="1"/>
  <c r="E5" i="20"/>
  <c r="P5" i="20" s="1"/>
  <c r="B1" i="20"/>
  <c r="D5" i="20"/>
  <c r="N5" i="4"/>
  <c r="A3" i="4" s="1"/>
  <c r="AQ44" i="17"/>
  <c r="A2" i="5"/>
  <c r="N46" i="4"/>
  <c r="D20" i="4" s="1"/>
  <c r="N42" i="4"/>
  <c r="D18" i="4" s="1"/>
  <c r="AQ23" i="8"/>
  <c r="A16" i="8" s="1"/>
  <c r="AQ22" i="8"/>
  <c r="AQ16" i="8"/>
  <c r="A9" i="8" s="1"/>
  <c r="AQ21" i="8"/>
  <c r="AQ15" i="8"/>
  <c r="A8" i="8" s="1"/>
  <c r="B9" i="11"/>
  <c r="I1" i="11"/>
  <c r="H2" i="19"/>
  <c r="A1" i="19"/>
  <c r="A4" i="14"/>
  <c r="AQ8" i="12"/>
  <c r="AQ9" i="12" s="1"/>
  <c r="A8" i="12" s="1"/>
  <c r="I1" i="13"/>
  <c r="A5" i="8"/>
  <c r="AQ35" i="17"/>
  <c r="AQ11" i="17"/>
  <c r="AQ12" i="17" s="1"/>
  <c r="AQ13" i="17" s="1"/>
  <c r="AQ153" i="17"/>
  <c r="X150" i="17" s="1"/>
  <c r="AQ151" i="17"/>
  <c r="AQ53" i="17"/>
  <c r="AQ54" i="17" s="1"/>
  <c r="AQ33" i="17"/>
  <c r="AQ34" i="17" s="1"/>
  <c r="AQ36" i="17"/>
  <c r="AQ46" i="17"/>
  <c r="AQ47" i="17" s="1"/>
  <c r="AQ17" i="17"/>
  <c r="AQ26" i="17"/>
  <c r="AQ25" i="17"/>
  <c r="AQ23" i="17"/>
  <c r="AQ24" i="17" s="1"/>
  <c r="AQ149" i="17"/>
  <c r="AQ16" i="17"/>
  <c r="AQ59" i="17"/>
  <c r="AQ60" i="17" s="1"/>
  <c r="AQ61" i="17"/>
  <c r="A49" i="17" s="1"/>
  <c r="I1" i="10"/>
  <c r="A5" i="7"/>
  <c r="A10" i="3"/>
  <c r="E14" i="11"/>
  <c r="A9" i="12" l="1"/>
  <c r="I1" i="9"/>
  <c r="J1" i="16"/>
  <c r="J1" i="14"/>
  <c r="N31" i="4"/>
  <c r="G9" i="4" s="1"/>
  <c r="B13" i="5"/>
  <c r="B10" i="5"/>
  <c r="B9" i="5"/>
  <c r="B15" i="5"/>
  <c r="B12" i="5"/>
  <c r="I1" i="15"/>
  <c r="AQ12" i="3"/>
  <c r="AQ13" i="3" s="1"/>
  <c r="I1" i="5"/>
  <c r="A29" i="5"/>
  <c r="I1" i="8"/>
  <c r="A15" i="8"/>
  <c r="I1" i="12"/>
  <c r="A18" i="17"/>
  <c r="G151" i="17"/>
  <c r="AQ37" i="17"/>
  <c r="AQ38" i="17" s="1"/>
  <c r="AQ39" i="17"/>
  <c r="AQ40" i="17" s="1"/>
  <c r="A30" i="17" s="1"/>
  <c r="A13" i="17"/>
  <c r="AQ101" i="17"/>
  <c r="AA126" i="17" s="1"/>
  <c r="AQ62" i="17"/>
  <c r="AQ72" i="17" s="1"/>
  <c r="AQ27" i="17"/>
  <c r="AQ28" i="17" s="1"/>
  <c r="AQ76" i="17"/>
  <c r="AQ77" i="17" s="1"/>
  <c r="AQ29" i="17"/>
  <c r="AQ30" i="17" s="1"/>
  <c r="A24" i="17" s="1"/>
  <c r="AQ74" i="17"/>
  <c r="AQ75" i="17" s="1"/>
  <c r="AQ18" i="17"/>
  <c r="R150" i="17"/>
  <c r="AQ81" i="17"/>
  <c r="AQ82" i="17" s="1"/>
  <c r="AQ79" i="17"/>
  <c r="AQ80" i="17" s="1"/>
  <c r="AQ55" i="17"/>
  <c r="AQ99" i="17" s="1"/>
  <c r="AQ48" i="17"/>
  <c r="AQ97" i="17" s="1"/>
  <c r="AA116" i="17" s="1"/>
  <c r="AQ45" i="17"/>
  <c r="AQ49" i="17"/>
  <c r="AQ50" i="17" s="1"/>
  <c r="AQ98" i="17" s="1"/>
  <c r="I116" i="17" s="1"/>
  <c r="AQ83" i="17"/>
  <c r="AQ100" i="17"/>
  <c r="A47" i="17"/>
  <c r="E103" i="18"/>
  <c r="E104" i="18" s="1"/>
  <c r="E99" i="18"/>
  <c r="E98" i="18"/>
  <c r="E91" i="18"/>
  <c r="E92" i="18" s="1"/>
  <c r="E87" i="18"/>
  <c r="E86" i="18"/>
  <c r="D1" i="4" l="1"/>
  <c r="M1" i="3"/>
  <c r="A19" i="3"/>
  <c r="A15" i="3"/>
  <c r="A18" i="3"/>
  <c r="A16" i="3"/>
  <c r="A14" i="3"/>
  <c r="F19" i="4"/>
  <c r="N12" i="8"/>
  <c r="AQ19" i="17"/>
  <c r="A16" i="17" s="1"/>
  <c r="AQ20" i="17"/>
  <c r="A19" i="17" s="1"/>
  <c r="A37" i="17"/>
  <c r="A29" i="17"/>
  <c r="A31" i="17"/>
  <c r="AQ87" i="17"/>
  <c r="I101" i="17" s="1"/>
  <c r="AQ88" i="17"/>
  <c r="AA101" i="17" s="1"/>
  <c r="AQ91" i="17"/>
  <c r="AQ92" i="17"/>
  <c r="AQ64" i="17"/>
  <c r="AQ65" i="17" s="1"/>
  <c r="AQ70" i="17"/>
  <c r="AQ66" i="17"/>
  <c r="A35" i="17"/>
  <c r="AQ78" i="17"/>
  <c r="AQ94" i="17" s="1"/>
  <c r="AQ68" i="17"/>
  <c r="AQ69" i="17" s="1"/>
  <c r="AQ63" i="17"/>
  <c r="AQ73" i="17"/>
  <c r="A61" i="17" s="1"/>
  <c r="A137" i="17"/>
  <c r="A25" i="17"/>
  <c r="A40" i="17"/>
  <c r="A23" i="17"/>
  <c r="N166" i="17"/>
  <c r="AQ147" i="17"/>
  <c r="O121" i="17"/>
  <c r="I126" i="17"/>
  <c r="N160" i="17"/>
  <c r="W170" i="17" s="1"/>
  <c r="O83" i="17"/>
  <c r="AQ84" i="17" l="1"/>
  <c r="O88" i="17" s="1"/>
  <c r="AQ89" i="17"/>
  <c r="I103" i="17" s="1"/>
  <c r="A69" i="17"/>
  <c r="A62" i="17"/>
  <c r="AQ90" i="17"/>
  <c r="AA103" i="17" s="1"/>
  <c r="A73" i="17"/>
  <c r="A65" i="17"/>
  <c r="A70" i="17"/>
  <c r="AQ93" i="17"/>
  <c r="I110" i="17" s="1"/>
  <c r="A74" i="17"/>
  <c r="A66" i="17"/>
  <c r="AQ102" i="17"/>
  <c r="AQ86" i="17"/>
  <c r="AA110" i="17"/>
  <c r="AQ71" i="17"/>
  <c r="A58" i="17"/>
  <c r="AQ67" i="17"/>
  <c r="AA108" i="17"/>
  <c r="AQ85" i="17"/>
  <c r="A55" i="17"/>
  <c r="I108" i="17"/>
  <c r="A145" i="17"/>
  <c r="X149" i="17"/>
  <c r="N176" i="17"/>
  <c r="AF176" i="17"/>
  <c r="W166" i="17"/>
  <c r="W176" i="17"/>
  <c r="AF166" i="17"/>
  <c r="AF160" i="17"/>
  <c r="AF170" i="17"/>
  <c r="N170" i="17"/>
  <c r="W160" i="17"/>
  <c r="AQ159" i="17" l="1"/>
  <c r="N167" i="17" s="1"/>
  <c r="N168" i="17" s="1"/>
  <c r="AQ164" i="17"/>
  <c r="AQ95" i="17"/>
  <c r="AQ161" i="17"/>
  <c r="AF167" i="17" s="1"/>
  <c r="AF168" i="17" s="1"/>
  <c r="AQ162" i="17"/>
  <c r="N177" i="17" s="1"/>
  <c r="N178" i="17" s="1"/>
  <c r="AQ160" i="17"/>
  <c r="W167" i="17" s="1"/>
  <c r="W168" i="17" s="1"/>
  <c r="O89" i="17"/>
  <c r="AQ96" i="17"/>
  <c r="AA96" i="17" s="1"/>
  <c r="A59" i="17"/>
  <c r="AQ139" i="17"/>
  <c r="A56" i="17"/>
  <c r="A136" i="17"/>
  <c r="AA95" i="17"/>
  <c r="N165" i="17"/>
  <c r="W175" i="17" s="1"/>
  <c r="AQ145" i="17"/>
  <c r="AQ146" i="17" s="1"/>
  <c r="R149" i="17" s="1"/>
  <c r="A141" i="17"/>
  <c r="N162" i="17"/>
  <c r="W162" i="17" s="1"/>
  <c r="I95" i="17"/>
  <c r="N164" i="17"/>
  <c r="W164" i="17" s="1"/>
  <c r="A135" i="17"/>
  <c r="AF161" i="17"/>
  <c r="N171" i="17" s="1"/>
  <c r="AQ140" i="17" l="1"/>
  <c r="A138" i="17" s="1"/>
  <c r="O1" i="17"/>
  <c r="AF177" i="17"/>
  <c r="AF178" i="17" s="1"/>
  <c r="I96" i="17"/>
  <c r="AQ163" i="17"/>
  <c r="W177" i="17" s="1"/>
  <c r="W178" i="17" s="1"/>
  <c r="W172" i="17"/>
  <c r="AF175" i="17"/>
  <c r="AF165" i="17"/>
  <c r="N175" i="17"/>
  <c r="W165" i="17"/>
  <c r="A142" i="17"/>
  <c r="AF162" i="17"/>
  <c r="AF164" i="17"/>
  <c r="N172" i="17"/>
  <c r="AF172" i="17" s="1"/>
  <c r="N174" i="17"/>
  <c r="AF174" i="17"/>
  <c r="B16" i="5"/>
  <c r="B14" i="5"/>
  <c r="G149" i="17" l="1"/>
  <c r="C5" i="18"/>
  <c r="A43" i="17" l="1"/>
  <c r="A42" i="17"/>
  <c r="A78" i="17"/>
  <c r="A156" i="17"/>
  <c r="A155" i="17"/>
  <c r="A131" i="17"/>
  <c r="A132" i="17"/>
</calcChain>
</file>

<file path=xl/sharedStrings.xml><?xml version="1.0" encoding="utf-8"?>
<sst xmlns="http://schemas.openxmlformats.org/spreadsheetml/2006/main" count="686" uniqueCount="583">
  <si>
    <t>申請に必要な書類</t>
    <rPh sb="0" eb="2">
      <t>シンセイ</t>
    </rPh>
    <rPh sb="3" eb="5">
      <t>ヒツヨウ</t>
    </rPh>
    <rPh sb="6" eb="8">
      <t>ショルイ</t>
    </rPh>
    <phoneticPr fontId="1"/>
  </si>
  <si>
    <t>×整理番号</t>
    <rPh sb="1" eb="3">
      <t>セイリ</t>
    </rPh>
    <rPh sb="3" eb="5">
      <t>バンゴウ</t>
    </rPh>
    <phoneticPr fontId="1"/>
  </si>
  <si>
    <t>×審査結果</t>
    <rPh sb="1" eb="3">
      <t>シンサ</t>
    </rPh>
    <rPh sb="3" eb="5">
      <t>ケッカ</t>
    </rPh>
    <phoneticPr fontId="1"/>
  </si>
  <si>
    <t>×受理年月日</t>
    <rPh sb="1" eb="3">
      <t>ジュリ</t>
    </rPh>
    <rPh sb="3" eb="6">
      <t>ネンガッピ</t>
    </rPh>
    <phoneticPr fontId="1"/>
  </si>
  <si>
    <t>×認定番号</t>
    <rPh sb="1" eb="3">
      <t>ニンテイ</t>
    </rPh>
    <rPh sb="3" eb="5">
      <t>バンゴウ</t>
    </rPh>
    <phoneticPr fontId="1"/>
  </si>
  <si>
    <t>保安機関認定更新申請書</t>
    <rPh sb="0" eb="2">
      <t>ホアン</t>
    </rPh>
    <rPh sb="2" eb="4">
      <t>キカン</t>
    </rPh>
    <rPh sb="4" eb="6">
      <t>ニンテイ</t>
    </rPh>
    <rPh sb="6" eb="8">
      <t>コウシン</t>
    </rPh>
    <rPh sb="8" eb="11">
      <t>シンセイショ</t>
    </rPh>
    <phoneticPr fontId="1"/>
  </si>
  <si>
    <t>たいので、次のとおり申請します。</t>
    <rPh sb="5" eb="6">
      <t>ツギ</t>
    </rPh>
    <rPh sb="10" eb="12">
      <t>シンセイ</t>
    </rPh>
    <phoneticPr fontId="1"/>
  </si>
  <si>
    <t>１ 保安業務に係る事業所の名称及び所在地</t>
    <phoneticPr fontId="1"/>
  </si>
  <si>
    <t>２ 更新を受けようとする保安業務区分</t>
    <phoneticPr fontId="1"/>
  </si>
  <si>
    <t>（備考）１ この用紙の大きさは、日本産業規格Ａ４とすること。</t>
    <phoneticPr fontId="1"/>
  </si>
  <si>
    <t>　　　　２ ×印の項は記載しないこと。</t>
    <phoneticPr fontId="1"/>
  </si>
  <si>
    <t xml:space="preserve">年 　月 　日 </t>
    <rPh sb="0" eb="1">
      <t>ネン</t>
    </rPh>
    <rPh sb="3" eb="4">
      <t>ツキ</t>
    </rPh>
    <rPh sb="6" eb="7">
      <t>ニチ</t>
    </rPh>
    <phoneticPr fontId="1"/>
  </si>
  <si>
    <t>　液化石油ガスの保安の確保及び取引の適正化に関する法律第 32 条第１項の更新の認定を受け</t>
    <phoneticPr fontId="1"/>
  </si>
  <si>
    <t>様式第 14（第34条関係）</t>
    <rPh sb="0" eb="2">
      <t>ヨウシキ</t>
    </rPh>
    <rPh sb="2" eb="3">
      <t>ダイ</t>
    </rPh>
    <rPh sb="7" eb="8">
      <t>ダイ</t>
    </rPh>
    <rPh sb="10" eb="11">
      <t>ジョウ</t>
    </rPh>
    <rPh sb="11" eb="13">
      <t>カンケイ</t>
    </rPh>
    <phoneticPr fontId="1"/>
  </si>
  <si>
    <t>保安業務区分</t>
    <rPh sb="0" eb="2">
      <t>ホアン</t>
    </rPh>
    <rPh sb="2" eb="4">
      <t>ギョウム</t>
    </rPh>
    <rPh sb="4" eb="6">
      <t>クブン</t>
    </rPh>
    <phoneticPr fontId="1"/>
  </si>
  <si>
    <t>一般消費者等の数</t>
    <rPh sb="0" eb="2">
      <t>イッパン</t>
    </rPh>
    <rPh sb="2" eb="5">
      <t>ショウヒシャ</t>
    </rPh>
    <rPh sb="5" eb="6">
      <t>トウ</t>
    </rPh>
    <rPh sb="7" eb="8">
      <t>カズ</t>
    </rPh>
    <phoneticPr fontId="1"/>
  </si>
  <si>
    <t>調査員の数</t>
    <rPh sb="0" eb="2">
      <t>チョウサ</t>
    </rPh>
    <rPh sb="2" eb="3">
      <t>イン</t>
    </rPh>
    <rPh sb="4" eb="5">
      <t>カズ</t>
    </rPh>
    <phoneticPr fontId="1"/>
  </si>
  <si>
    <t>保安業務資格者及び調査員以外の者で
あって保安業務に従事する者</t>
    <rPh sb="0" eb="2">
      <t>ホアン</t>
    </rPh>
    <rPh sb="2" eb="4">
      <t>ギョウム</t>
    </rPh>
    <rPh sb="4" eb="7">
      <t>シカクシャ</t>
    </rPh>
    <rPh sb="7" eb="8">
      <t>オヨ</t>
    </rPh>
    <rPh sb="9" eb="11">
      <t>チョウサ</t>
    </rPh>
    <rPh sb="11" eb="12">
      <t>イン</t>
    </rPh>
    <rPh sb="12" eb="14">
      <t>イガイ</t>
    </rPh>
    <rPh sb="15" eb="16">
      <t>モノ</t>
    </rPh>
    <rPh sb="21" eb="23">
      <t>ホアン</t>
    </rPh>
    <rPh sb="23" eb="25">
      <t>ギョウム</t>
    </rPh>
    <rPh sb="26" eb="28">
      <t>ジュウジ</t>
    </rPh>
    <rPh sb="30" eb="31">
      <t>モノ</t>
    </rPh>
    <phoneticPr fontId="1"/>
  </si>
  <si>
    <t>年間実働日数又は平均月間実働日数</t>
    <rPh sb="0" eb="2">
      <t>ネンカン</t>
    </rPh>
    <rPh sb="2" eb="4">
      <t>ジツドウ</t>
    </rPh>
    <rPh sb="4" eb="6">
      <t>ニッスウ</t>
    </rPh>
    <rPh sb="6" eb="7">
      <t>マタ</t>
    </rPh>
    <rPh sb="8" eb="10">
      <t>ヘイキン</t>
    </rPh>
    <rPh sb="10" eb="12">
      <t>ゲッカン</t>
    </rPh>
    <rPh sb="12" eb="14">
      <t>ジツドウ</t>
    </rPh>
    <rPh sb="14" eb="16">
      <t>ニッスウ</t>
    </rPh>
    <phoneticPr fontId="1"/>
  </si>
  <si>
    <t>保安業務用機器</t>
    <rPh sb="0" eb="2">
      <t>ホアン</t>
    </rPh>
    <rPh sb="2" eb="5">
      <t>ギョウムヨウ</t>
    </rPh>
    <rPh sb="5" eb="7">
      <t>キキ</t>
    </rPh>
    <phoneticPr fontId="1"/>
  </si>
  <si>
    <t>自記圧力計</t>
    <rPh sb="0" eb="2">
      <t>ジキ</t>
    </rPh>
    <rPh sb="2" eb="5">
      <t>アツリョクケイ</t>
    </rPh>
    <phoneticPr fontId="1"/>
  </si>
  <si>
    <t>マノメータ</t>
    <phoneticPr fontId="1"/>
  </si>
  <si>
    <t>ガス検知器</t>
    <rPh sb="2" eb="5">
      <t>ケンチキ</t>
    </rPh>
    <phoneticPr fontId="1"/>
  </si>
  <si>
    <t>漏えい検知液</t>
    <rPh sb="0" eb="1">
      <t>ロウ</t>
    </rPh>
    <rPh sb="3" eb="5">
      <t>ケンチ</t>
    </rPh>
    <rPh sb="5" eb="6">
      <t>エキ</t>
    </rPh>
    <phoneticPr fontId="1"/>
  </si>
  <si>
    <t>緊急工具類</t>
    <rPh sb="0" eb="2">
      <t>キンキュウ</t>
    </rPh>
    <rPh sb="2" eb="4">
      <t>コウグ</t>
    </rPh>
    <rPh sb="4" eb="5">
      <t>ルイ</t>
    </rPh>
    <phoneticPr fontId="1"/>
  </si>
  <si>
    <t>一酸化炭素測定器</t>
    <rPh sb="0" eb="3">
      <t>イッサンカ</t>
    </rPh>
    <rPh sb="3" eb="5">
      <t>タンソ</t>
    </rPh>
    <rPh sb="5" eb="8">
      <t>ソクテイキ</t>
    </rPh>
    <phoneticPr fontId="1"/>
  </si>
  <si>
    <t>ボーリングバー</t>
    <phoneticPr fontId="1"/>
  </si>
  <si>
    <t>緊急時対応を行う場合にあってはその
方法</t>
    <rPh sb="0" eb="3">
      <t>キンキュウジ</t>
    </rPh>
    <rPh sb="3" eb="5">
      <t>タイオウ</t>
    </rPh>
    <rPh sb="6" eb="7">
      <t>オコナ</t>
    </rPh>
    <rPh sb="8" eb="10">
      <t>バアイ</t>
    </rPh>
    <rPh sb="18" eb="20">
      <t>ホウホウ</t>
    </rPh>
    <phoneticPr fontId="1"/>
  </si>
  <si>
    <t>供給開始時
点検・調査</t>
    <rPh sb="0" eb="2">
      <t>キョウキュウ</t>
    </rPh>
    <rPh sb="2" eb="4">
      <t>カイシ</t>
    </rPh>
    <rPh sb="4" eb="5">
      <t>ジ</t>
    </rPh>
    <rPh sb="6" eb="8">
      <t>テンケン</t>
    </rPh>
    <rPh sb="9" eb="11">
      <t>チョウサ</t>
    </rPh>
    <phoneticPr fontId="1"/>
  </si>
  <si>
    <t>容器交換時等
供給設備点検</t>
    <rPh sb="0" eb="2">
      <t>ヨウキ</t>
    </rPh>
    <rPh sb="2" eb="4">
      <t>コウカン</t>
    </rPh>
    <rPh sb="4" eb="5">
      <t>ジ</t>
    </rPh>
    <rPh sb="5" eb="6">
      <t>トウ</t>
    </rPh>
    <rPh sb="7" eb="9">
      <t>キョウキュウ</t>
    </rPh>
    <rPh sb="9" eb="11">
      <t>セツビ</t>
    </rPh>
    <rPh sb="11" eb="13">
      <t>テンケン</t>
    </rPh>
    <phoneticPr fontId="1"/>
  </si>
  <si>
    <t>定期供給設備
点検</t>
    <rPh sb="0" eb="2">
      <t>テイキ</t>
    </rPh>
    <rPh sb="2" eb="4">
      <t>キョウキュウ</t>
    </rPh>
    <rPh sb="4" eb="6">
      <t>セツビ</t>
    </rPh>
    <rPh sb="7" eb="9">
      <t>テンケン</t>
    </rPh>
    <phoneticPr fontId="1"/>
  </si>
  <si>
    <t>定期消費設備
調査</t>
    <rPh sb="0" eb="2">
      <t>テイキ</t>
    </rPh>
    <rPh sb="2" eb="4">
      <t>ショウヒ</t>
    </rPh>
    <rPh sb="4" eb="6">
      <t>セツビ</t>
    </rPh>
    <rPh sb="7" eb="9">
      <t>チョウサ</t>
    </rPh>
    <phoneticPr fontId="1"/>
  </si>
  <si>
    <t>周知</t>
    <rPh sb="0" eb="2">
      <t>シュウチ</t>
    </rPh>
    <phoneticPr fontId="1"/>
  </si>
  <si>
    <t>緊急時対応</t>
    <rPh sb="0" eb="3">
      <t>キンキュウジ</t>
    </rPh>
    <rPh sb="3" eb="5">
      <t>タイオウ</t>
    </rPh>
    <phoneticPr fontId="1"/>
  </si>
  <si>
    <t>緊急時連絡</t>
    <rPh sb="0" eb="3">
      <t>キンキュウジ</t>
    </rPh>
    <rPh sb="3" eb="5">
      <t>レンラク</t>
    </rPh>
    <phoneticPr fontId="1"/>
  </si>
  <si>
    <t>（備考）　１　この用紙の大きさは、日本産業規格Ａ４とすること。</t>
    <phoneticPr fontId="1"/>
  </si>
  <si>
    <t>　　　　　２　事業所ごとに記載すること。</t>
    <phoneticPr fontId="1"/>
  </si>
  <si>
    <t>保安業務資格者の数</t>
    <rPh sb="0" eb="2">
      <t>ホアン</t>
    </rPh>
    <rPh sb="2" eb="4">
      <t>ギョウム</t>
    </rPh>
    <rPh sb="4" eb="7">
      <t>シカクシャ</t>
    </rPh>
    <rPh sb="8" eb="9">
      <t>カズ</t>
    </rPh>
    <phoneticPr fontId="1"/>
  </si>
  <si>
    <t>保 安 業 務 計 画 書</t>
    <rPh sb="0" eb="1">
      <t>ホ</t>
    </rPh>
    <rPh sb="2" eb="3">
      <t>ヤス</t>
    </rPh>
    <rPh sb="4" eb="5">
      <t>ギョウ</t>
    </rPh>
    <rPh sb="6" eb="7">
      <t>ツトム</t>
    </rPh>
    <rPh sb="8" eb="9">
      <t>ケイ</t>
    </rPh>
    <rPh sb="10" eb="11">
      <t>ガ</t>
    </rPh>
    <rPh sb="12" eb="13">
      <t>ショ</t>
    </rPh>
    <phoneticPr fontId="1"/>
  </si>
  <si>
    <t>様式第 13（第 30 条関係）</t>
  </si>
  <si>
    <t>保安機関の説明書</t>
    <rPh sb="0" eb="2">
      <t>ホアン</t>
    </rPh>
    <rPh sb="2" eb="4">
      <t>キカン</t>
    </rPh>
    <rPh sb="5" eb="8">
      <t>セツメイショ</t>
    </rPh>
    <phoneticPr fontId="1"/>
  </si>
  <si>
    <t>1. 事業者の説明</t>
    <phoneticPr fontId="1"/>
  </si>
  <si>
    <t>区分</t>
    <rPh sb="0" eb="2">
      <t>クブン</t>
    </rPh>
    <phoneticPr fontId="1"/>
  </si>
  <si>
    <t xml:space="preserve"> (1) 事業者の種類（規則第33条に定めるもの）</t>
    <phoneticPr fontId="1"/>
  </si>
  <si>
    <t>個人</t>
  </si>
  <si>
    <t>一般社団法人</t>
  </si>
  <si>
    <t>株式会社</t>
  </si>
  <si>
    <t>合名会社、合資会社、合同会社</t>
  </si>
  <si>
    <t>事業協同組合、事業協同小組合、企業組合、農業協同組合</t>
  </si>
  <si>
    <t>協同組合連合会、農業協同組合連合会</t>
  </si>
  <si>
    <t>その他の法人</t>
  </si>
  <si>
    <t>－</t>
  </si>
  <si>
    <t>社員</t>
  </si>
  <si>
    <t>株主</t>
  </si>
  <si>
    <t>組合員</t>
  </si>
  <si>
    <t>直接又は間接にこれらを</t>
  </si>
  <si>
    <t>上記に掲げる者に類する</t>
  </si>
  <si>
    <t>2. 保安業務の形態</t>
    <phoneticPr fontId="1"/>
  </si>
  <si>
    <t>組織の種類</t>
    <rPh sb="0" eb="2">
      <t>ソシキ</t>
    </rPh>
    <rPh sb="3" eb="5">
      <t>シュルイ</t>
    </rPh>
    <phoneticPr fontId="1"/>
  </si>
  <si>
    <t>構成員</t>
    <rPh sb="0" eb="2">
      <t>コウセイ</t>
    </rPh>
    <rPh sb="2" eb="3">
      <t>イン</t>
    </rPh>
    <phoneticPr fontId="1"/>
  </si>
  <si>
    <t>構成する者</t>
    <rPh sb="0" eb="2">
      <t>コウセイ</t>
    </rPh>
    <rPh sb="4" eb="5">
      <t>モノ</t>
    </rPh>
    <phoneticPr fontId="1"/>
  </si>
  <si>
    <t>もの</t>
    <phoneticPr fontId="1"/>
  </si>
  <si>
    <t>滋LP様式第 13-1</t>
    <rPh sb="0" eb="1">
      <t>ジ</t>
    </rPh>
    <rPh sb="3" eb="5">
      <t>ヨウシキ</t>
    </rPh>
    <rPh sb="5" eb="6">
      <t>ダイ</t>
    </rPh>
    <phoneticPr fontId="1"/>
  </si>
  <si>
    <t>(戸)</t>
    <rPh sb="1" eb="2">
      <t>コ</t>
    </rPh>
    <phoneticPr fontId="1"/>
  </si>
  <si>
    <t>滋LP様式第 13-2</t>
    <rPh sb="0" eb="1">
      <t>ジ</t>
    </rPh>
    <rPh sb="3" eb="5">
      <t>ヨウシキ</t>
    </rPh>
    <rPh sb="5" eb="6">
      <t>ダイ</t>
    </rPh>
    <phoneticPr fontId="1"/>
  </si>
  <si>
    <t>事業所の位置及び緊急時対応を行おうとする一般消費者等の範囲を示した図面</t>
    <rPh sb="0" eb="3">
      <t>ジギョウショ</t>
    </rPh>
    <rPh sb="4" eb="6">
      <t>イチ</t>
    </rPh>
    <rPh sb="6" eb="7">
      <t>オヨ</t>
    </rPh>
    <rPh sb="8" eb="11">
      <t>キンキュウジ</t>
    </rPh>
    <rPh sb="11" eb="13">
      <t>タイオウ</t>
    </rPh>
    <rPh sb="14" eb="15">
      <t>オコナ</t>
    </rPh>
    <rPh sb="20" eb="22">
      <t>イッパン</t>
    </rPh>
    <rPh sb="22" eb="25">
      <t>ショウヒシャ</t>
    </rPh>
    <rPh sb="25" eb="26">
      <t>トウ</t>
    </rPh>
    <rPh sb="27" eb="29">
      <t>ハンイ</t>
    </rPh>
    <rPh sb="30" eb="31">
      <t>シメ</t>
    </rPh>
    <rPh sb="33" eb="35">
      <t>ズメン</t>
    </rPh>
    <phoneticPr fontId="1"/>
  </si>
  <si>
    <t>（事業所の所在地および緊急時対応を行おうとする一般消費者等の範囲を示した図面を添付）</t>
    <phoneticPr fontId="1"/>
  </si>
  <si>
    <t>(備考)　１　事業所ごとに記載する。</t>
  </si>
  <si>
    <t>(備考)　１　事業所ごとに記載する。</t>
    <phoneticPr fontId="1"/>
  </si>
  <si>
    <t>　　　　２　事業所の位置および事業所から30分以内で緊急時対応を行える地理的範囲を記載する。</t>
    <phoneticPr fontId="1"/>
  </si>
  <si>
    <t>滋LP様式第 13-3</t>
    <rPh sb="0" eb="1">
      <t>ジ</t>
    </rPh>
    <rPh sb="3" eb="5">
      <t>ヨウシキ</t>
    </rPh>
    <rPh sb="5" eb="6">
      <t>ダイ</t>
    </rPh>
    <phoneticPr fontId="1"/>
  </si>
  <si>
    <t>緊急時対応の方法を説明した書面</t>
    <phoneticPr fontId="1"/>
  </si>
  <si>
    <t>1. 出動するための手段とその専有状況</t>
    <phoneticPr fontId="1"/>
  </si>
  <si>
    <t>2. 緊急時の連絡の受信方法</t>
    <phoneticPr fontId="1"/>
  </si>
  <si>
    <t>滋LP様式第 13-4</t>
    <rPh sb="0" eb="1">
      <t>ジ</t>
    </rPh>
    <rPh sb="3" eb="5">
      <t>ヨウシキ</t>
    </rPh>
    <rPh sb="5" eb="6">
      <t>ダイ</t>
    </rPh>
    <phoneticPr fontId="1"/>
  </si>
  <si>
    <t>1. 自社が販売する一般消費者等に対する保安業務による損害賠償の内容</t>
    <phoneticPr fontId="1"/>
  </si>
  <si>
    <t>2. 他の液化石油ガス販売事業者から委託を受ける保安業務による損害賠償の内容</t>
    <phoneticPr fontId="1"/>
  </si>
  <si>
    <t>(備考)　１　上記の事項がわかる保険に加入していることを証する書面、付保証明書、保険契約書、</t>
    <phoneticPr fontId="1"/>
  </si>
  <si>
    <t>　　　　　約款、領収書等を添付する。</t>
    <phoneticPr fontId="1"/>
  </si>
  <si>
    <t>液化石油ガスによる災害により支払うことのある損害賠償の支払い能力を証する書面</t>
    <phoneticPr fontId="1"/>
  </si>
  <si>
    <t>滋LP様式第 13-5</t>
    <rPh sb="0" eb="1">
      <t>ジ</t>
    </rPh>
    <rPh sb="3" eb="5">
      <t>ヨウシキ</t>
    </rPh>
    <rPh sb="5" eb="6">
      <t>ダイ</t>
    </rPh>
    <phoneticPr fontId="1"/>
  </si>
  <si>
    <t>役員及び規則第33条に定める構成員の構成を説明した書面</t>
    <phoneticPr fontId="1"/>
  </si>
  <si>
    <t>1. 役員構成および履歴</t>
    <phoneticPr fontId="1"/>
  </si>
  <si>
    <t>氏名</t>
    <rPh sb="0" eb="2">
      <t>シメイ</t>
    </rPh>
    <phoneticPr fontId="1"/>
  </si>
  <si>
    <t>履歴</t>
    <rPh sb="0" eb="2">
      <t>リレキ</t>
    </rPh>
    <phoneticPr fontId="1"/>
  </si>
  <si>
    <t>※1の</t>
    <phoneticPr fontId="1"/>
  </si>
  <si>
    <t>該当有無</t>
    <rPh sb="0" eb="2">
      <t>ガイトウ</t>
    </rPh>
    <rPh sb="2" eb="4">
      <t>ウム</t>
    </rPh>
    <phoneticPr fontId="1"/>
  </si>
  <si>
    <t>2. 構成員の状況</t>
    <phoneticPr fontId="1"/>
  </si>
  <si>
    <t>構成員の氏名または名称</t>
    <rPh sb="0" eb="2">
      <t>コウセイ</t>
    </rPh>
    <rPh sb="2" eb="3">
      <t>イン</t>
    </rPh>
    <rPh sb="4" eb="6">
      <t>シメイ</t>
    </rPh>
    <rPh sb="9" eb="11">
      <t>メイショウ</t>
    </rPh>
    <phoneticPr fontId="1"/>
  </si>
  <si>
    <t>持株比率</t>
    <rPh sb="0" eb="1">
      <t>モ</t>
    </rPh>
    <rPh sb="1" eb="2">
      <t>カブ</t>
    </rPh>
    <rPh sb="2" eb="4">
      <t>ヒリツ</t>
    </rPh>
    <phoneticPr fontId="1"/>
  </si>
  <si>
    <t>(%)※2</t>
    <phoneticPr fontId="1"/>
  </si>
  <si>
    <t>※1の</t>
    <phoneticPr fontId="1"/>
  </si>
  <si>
    <t>職名</t>
    <rPh sb="0" eb="2">
      <t>ショクメイ</t>
    </rPh>
    <phoneticPr fontId="1"/>
  </si>
  <si>
    <t>※1　保安業務の公正な遂行に支障を及ぼすおそれのある以下の者</t>
    <phoneticPr fontId="1"/>
  </si>
  <si>
    <t>　　 (1) 液化石油ガス供給機器若しくは消費機器を製造する事業を主たる事業として行っている</t>
    <phoneticPr fontId="1"/>
  </si>
  <si>
    <t>　　　　 者又はその役職員</t>
  </si>
  <si>
    <t>　　　　 者又はその役職員</t>
    <phoneticPr fontId="1"/>
  </si>
  <si>
    <t>※2　株式会社は、保有する株が3%以上の者をすべて記載する。</t>
    <phoneticPr fontId="1"/>
  </si>
  <si>
    <t>　　 (2) 液化石油ガス供給機器若しくは消費機器を販売する事業を主たる事業として行っている</t>
    <phoneticPr fontId="1"/>
  </si>
  <si>
    <t>　　 (3) 液化石油ガス設備工事の事業を主たる事業として行っている者又はその役職員</t>
    <phoneticPr fontId="1"/>
  </si>
  <si>
    <t>　　　　２　通達で定める液化石油ガス供給機器、消費機器の製造・販売を主たる事業としている者</t>
    <phoneticPr fontId="1"/>
  </si>
  <si>
    <t>　　　　　及び液化石油ガス設備工事を主たる事業としている者が1/3を超えないものとする。</t>
    <phoneticPr fontId="1"/>
  </si>
  <si>
    <t>滋LP様式第 13-6</t>
    <rPh sb="0" eb="1">
      <t>ジ</t>
    </rPh>
    <rPh sb="3" eb="5">
      <t>ヨウシキ</t>
    </rPh>
    <rPh sb="5" eb="6">
      <t>ダイ</t>
    </rPh>
    <phoneticPr fontId="1"/>
  </si>
  <si>
    <t>保安業務以外の業務の種類及び概要を記載した書面</t>
    <phoneticPr fontId="1"/>
  </si>
  <si>
    <t>1. 保安業務以外の液化石油ガスに関する業務</t>
    <phoneticPr fontId="1"/>
  </si>
  <si>
    <t>2. 液化石油ガスに関する業務以外の業務内容</t>
    <phoneticPr fontId="1"/>
  </si>
  <si>
    <t>(備考)　１　法人にあっては、定款記載の業務のうち現に行っている業務を記載する。</t>
    <phoneticPr fontId="1"/>
  </si>
  <si>
    <t>該当</t>
    <rPh sb="0" eb="2">
      <t>ガイトウ</t>
    </rPh>
    <phoneticPr fontId="1"/>
  </si>
  <si>
    <t>業務内容</t>
    <rPh sb="0" eb="2">
      <t>ギョウム</t>
    </rPh>
    <rPh sb="2" eb="4">
      <t>ナイヨウ</t>
    </rPh>
    <phoneticPr fontId="1"/>
  </si>
  <si>
    <t>一般消費者等ＬＰガス販売</t>
    <phoneticPr fontId="1"/>
  </si>
  <si>
    <t>工業用ＬＰガス販売</t>
    <phoneticPr fontId="1"/>
  </si>
  <si>
    <t>ＬＰガス充填</t>
    <phoneticPr fontId="1"/>
  </si>
  <si>
    <t>ＬＰガス製造</t>
    <phoneticPr fontId="1"/>
  </si>
  <si>
    <t>ＬＰガス配送</t>
    <phoneticPr fontId="1"/>
  </si>
  <si>
    <t>ＬＰガス器具販売</t>
    <phoneticPr fontId="1"/>
  </si>
  <si>
    <t>ＬＰガス配管設備工事</t>
    <phoneticPr fontId="1"/>
  </si>
  <si>
    <t>※該当の欄には、実施している業務内容の全てに〇を記載する。</t>
    <phoneticPr fontId="1"/>
  </si>
  <si>
    <t>滋LP様式第 13-7</t>
    <rPh sb="0" eb="1">
      <t>ジ</t>
    </rPh>
    <rPh sb="3" eb="5">
      <t>ヨウシキ</t>
    </rPh>
    <rPh sb="5" eb="6">
      <t>ダイ</t>
    </rPh>
    <phoneticPr fontId="1"/>
  </si>
  <si>
    <t>欠格条項に該当しないことの誓約書（法人用）</t>
    <phoneticPr fontId="1"/>
  </si>
  <si>
    <t>滋賀県知事　様</t>
    <rPh sb="0" eb="3">
      <t>シガケン</t>
    </rPh>
    <rPh sb="3" eb="5">
      <t>チジ</t>
    </rPh>
    <rPh sb="6" eb="7">
      <t>サマ</t>
    </rPh>
    <phoneticPr fontId="1"/>
  </si>
  <si>
    <t>　下記の者は当社の業務を行う役員であり、液化石油ガスの保安の確保及び取引の適正化に関する法律</t>
    <phoneticPr fontId="1"/>
  </si>
  <si>
    <t>第30条に規定する欠格条項に当社及びその役員が該当しないことを誓約します。</t>
    <phoneticPr fontId="1"/>
  </si>
  <si>
    <t>現住所</t>
    <rPh sb="0" eb="3">
      <t>ゲンジュウショ</t>
    </rPh>
    <phoneticPr fontId="1"/>
  </si>
  <si>
    <t>法第30条に規定する欠格条項</t>
    <phoneticPr fontId="1"/>
  </si>
  <si>
    <t>１　この法律若しくは高圧ガス保安法又はこれらの法律に基づく命令の規定に違反し、罰金以上の刑</t>
    <phoneticPr fontId="1"/>
  </si>
  <si>
    <t>３　心身の故障により保安業務を適正に行うことができない者として経済産業省令で定める者</t>
    <phoneticPr fontId="1"/>
  </si>
  <si>
    <t>　　[経済産業省令]精神の機能の障害により保安業務を適切に行うに当たって必要な認知、判断及び</t>
    <phoneticPr fontId="1"/>
  </si>
  <si>
    <t>　・緊急時の連絡の受信場所：</t>
    <phoneticPr fontId="1"/>
  </si>
  <si>
    <t>　・事業所に保安業務資格者の常時(365日、24時間)配置</t>
    <phoneticPr fontId="1"/>
  </si>
  <si>
    <t>　・常時配置する保安業務資格者を事業所以外に配置する場合、事業所および全ての配置場所を図示</t>
    <phoneticPr fontId="1"/>
  </si>
  <si>
    <t>　※区分の欄には、該当する組織の種類に○を記載</t>
    <phoneticPr fontId="1"/>
  </si>
  <si>
    <t>　※組織の種類の詳細については、規則第33条を確認</t>
    <phoneticPr fontId="1"/>
  </si>
  <si>
    <t>滋LP様式第 13-8</t>
    <rPh sb="0" eb="1">
      <t>ジ</t>
    </rPh>
    <rPh sb="3" eb="5">
      <t>ヨウシキ</t>
    </rPh>
    <rPh sb="5" eb="6">
      <t>ダイ</t>
    </rPh>
    <phoneticPr fontId="1"/>
  </si>
  <si>
    <t>欠格条項に該当しないことの誓約書（個人用）</t>
    <rPh sb="17" eb="19">
      <t>コジン</t>
    </rPh>
    <phoneticPr fontId="1"/>
  </si>
  <si>
    <t>　液化石油ガスの保安の確保及び取引の適正化に関する法律第30条に規定する欠格条項に該当しない</t>
    <phoneticPr fontId="1"/>
  </si>
  <si>
    <t>ことを誓約します。</t>
    <phoneticPr fontId="1"/>
  </si>
  <si>
    <t>滋LP様式第 13-10</t>
    <rPh sb="0" eb="1">
      <t>ジ</t>
    </rPh>
    <rPh sb="3" eb="5">
      <t>ヨウシキ</t>
    </rPh>
    <rPh sb="5" eb="6">
      <t>ダイ</t>
    </rPh>
    <phoneticPr fontId="1"/>
  </si>
  <si>
    <t>保安業務資格者名簿および在籍証明書</t>
    <phoneticPr fontId="1"/>
  </si>
  <si>
    <t>　下記の者は、当事業者の経営者又は当事業者に雇用される者であり、当事業所の保安業務資格者とし</t>
    <phoneticPr fontId="1"/>
  </si>
  <si>
    <t>て下記の事業所に在籍していることを証明します。</t>
    <phoneticPr fontId="1"/>
  </si>
  <si>
    <t>免状の種類</t>
    <rPh sb="0" eb="2">
      <t>メンジョウ</t>
    </rPh>
    <rPh sb="3" eb="5">
      <t>シュルイ</t>
    </rPh>
    <phoneticPr fontId="1"/>
  </si>
  <si>
    <t>免状番号</t>
  </si>
  <si>
    <t>(備考)　１　免状の種類欄は、免状を重複所有している場合には、「液化石油ガス設備士免状」、「高圧</t>
    <phoneticPr fontId="1"/>
  </si>
  <si>
    <t>　　　　２　免状の写し（再講習受講記録を含む。）を添付する。</t>
    <phoneticPr fontId="1"/>
  </si>
  <si>
    <t>　　　　　ガス販売主任者免状(販Ⅱ)」､「高圧ガス製造保安責任者免状(乙化・丙化等)」､「業務主任</t>
    <phoneticPr fontId="1"/>
  </si>
  <si>
    <t>　　　　　順に１種類の免状だけを記載する。</t>
    <phoneticPr fontId="1"/>
  </si>
  <si>
    <t>滋LP様式第 13-11</t>
    <rPh sb="0" eb="1">
      <t>ジ</t>
    </rPh>
    <rPh sb="3" eb="5">
      <t>ヨウシキ</t>
    </rPh>
    <rPh sb="5" eb="6">
      <t>ダイ</t>
    </rPh>
    <phoneticPr fontId="1"/>
  </si>
  <si>
    <t>実務経験を必要とする保安業務資格者の実務経験を証する書面</t>
    <phoneticPr fontId="1"/>
  </si>
  <si>
    <t>実務経験の期間</t>
    <rPh sb="0" eb="2">
      <t>ジツム</t>
    </rPh>
    <rPh sb="2" eb="4">
      <t>ケイケン</t>
    </rPh>
    <rPh sb="5" eb="7">
      <t>キカン</t>
    </rPh>
    <phoneticPr fontId="1"/>
  </si>
  <si>
    <t>実務経験の内容</t>
    <rPh sb="0" eb="2">
      <t>ジツム</t>
    </rPh>
    <rPh sb="2" eb="4">
      <t>ケイケン</t>
    </rPh>
    <rPh sb="5" eb="7">
      <t>ナイヨウ</t>
    </rPh>
    <phoneticPr fontId="1"/>
  </si>
  <si>
    <t>(備考)　１　実務経験を必要とする保安業務資格者について記載する。</t>
    <phoneticPr fontId="1"/>
  </si>
  <si>
    <t>　　　　２　実務経験の内容は、「保安機関における供給設備の点検」、「保安機関における消費設備の</t>
    <phoneticPr fontId="1"/>
  </si>
  <si>
    <t>　　　　　調査」、「高圧ガスの製造」、「高圧ガスの販売」のいずれかを記載する。</t>
    <phoneticPr fontId="1"/>
  </si>
  <si>
    <t>滋LP様式第 13-12</t>
    <rPh sb="0" eb="1">
      <t>ジ</t>
    </rPh>
    <rPh sb="3" eb="5">
      <t>ヨウシキ</t>
    </rPh>
    <rPh sb="5" eb="6">
      <t>ダイ</t>
    </rPh>
    <phoneticPr fontId="1"/>
  </si>
  <si>
    <t>保安業務用機器の専有証明書</t>
    <phoneticPr fontId="1"/>
  </si>
  <si>
    <t>　当事業所は、下記の保安業務用機器を専有しており、使用する必要があるときは常に使用できる状態</t>
    <phoneticPr fontId="1"/>
  </si>
  <si>
    <t>にあることを証明します。</t>
    <phoneticPr fontId="1"/>
  </si>
  <si>
    <t>保安業務用機器名</t>
    <rPh sb="0" eb="2">
      <t>ホアン</t>
    </rPh>
    <rPh sb="2" eb="5">
      <t>ギョウムヨウ</t>
    </rPh>
    <rPh sb="5" eb="7">
      <t>キキ</t>
    </rPh>
    <rPh sb="7" eb="8">
      <t>メイ</t>
    </rPh>
    <phoneticPr fontId="1"/>
  </si>
  <si>
    <t>形式等</t>
    <rPh sb="0" eb="1">
      <t>カタ</t>
    </rPh>
    <rPh sb="1" eb="2">
      <t>シキ</t>
    </rPh>
    <rPh sb="2" eb="3">
      <t>トウ</t>
    </rPh>
    <phoneticPr fontId="1"/>
  </si>
  <si>
    <t>製造番号</t>
  </si>
  <si>
    <t>製造年月</t>
    <rPh sb="0" eb="2">
      <t>セイゾウ</t>
    </rPh>
    <rPh sb="2" eb="4">
      <t>ネンゲツ</t>
    </rPh>
    <phoneticPr fontId="1"/>
  </si>
  <si>
    <t>台数</t>
    <rPh sb="0" eb="2">
      <t>ダイスウ</t>
    </rPh>
    <phoneticPr fontId="1"/>
  </si>
  <si>
    <t>　　　　２　保安業務用機器名には、自記圧力計(機械式)、自記圧力計(電気式)、マノメータ、ガス検</t>
    <phoneticPr fontId="1"/>
  </si>
  <si>
    <t>　　　　　知器、漏えい検知液、緊急工具類、一酸化炭素測定器、ボーリングバーを記載する。</t>
    <phoneticPr fontId="1"/>
  </si>
  <si>
    <t>　　　　３　自記圧力計については、直近の精度を有する圧力計との比較検査の記録を添付する。た</t>
    <phoneticPr fontId="1"/>
  </si>
  <si>
    <t>　　　　　だし、製造から液化石油ガスの保安の確保及び取引の適正化に関する法律施行規則の例示</t>
    <phoneticPr fontId="1"/>
  </si>
  <si>
    <t>　　　　　基準第29節に示す比較検査の期間を経過していないものは添付不要。</t>
    <phoneticPr fontId="1"/>
  </si>
  <si>
    <t>　　　　４　上記に記載の保安業務用機器について写真を添付する。</t>
    <phoneticPr fontId="1"/>
  </si>
  <si>
    <t>滋LP様式第 13-9</t>
    <rPh sb="0" eb="1">
      <t>ジ</t>
    </rPh>
    <rPh sb="3" eb="5">
      <t>ヨウシキ</t>
    </rPh>
    <rPh sb="5" eb="6">
      <t>ダイ</t>
    </rPh>
    <phoneticPr fontId="1"/>
  </si>
  <si>
    <t>保安業務に係る技術的能力の算定書</t>
    <phoneticPr fontId="1"/>
  </si>
  <si>
    <t>イ　供給開始時点検・調査</t>
    <rPh sb="2" eb="4">
      <t>キョウキュウ</t>
    </rPh>
    <rPh sb="4" eb="6">
      <t>カイシ</t>
    </rPh>
    <rPh sb="6" eb="7">
      <t>ジ</t>
    </rPh>
    <rPh sb="7" eb="9">
      <t>テンケン</t>
    </rPh>
    <rPh sb="10" eb="12">
      <t>チョウサ</t>
    </rPh>
    <phoneticPr fontId="1"/>
  </si>
  <si>
    <t>ロ　容器交換時等供給設備点検</t>
    <rPh sb="2" eb="4">
      <t>ヨウキ</t>
    </rPh>
    <rPh sb="4" eb="6">
      <t>コウカン</t>
    </rPh>
    <rPh sb="6" eb="7">
      <t>ジ</t>
    </rPh>
    <rPh sb="7" eb="8">
      <t>トウ</t>
    </rPh>
    <rPh sb="8" eb="10">
      <t>キョウキュウ</t>
    </rPh>
    <rPh sb="10" eb="12">
      <t>セツビ</t>
    </rPh>
    <rPh sb="12" eb="14">
      <t>テンケン</t>
    </rPh>
    <phoneticPr fontId="1"/>
  </si>
  <si>
    <t>ハ　定期供給設備点検</t>
    <rPh sb="2" eb="4">
      <t>テイキ</t>
    </rPh>
    <rPh sb="4" eb="6">
      <t>キョウキュウ</t>
    </rPh>
    <rPh sb="6" eb="8">
      <t>セツビ</t>
    </rPh>
    <rPh sb="8" eb="10">
      <t>テンケン</t>
    </rPh>
    <phoneticPr fontId="1"/>
  </si>
  <si>
    <t>ホ　周知</t>
    <rPh sb="2" eb="4">
      <t>シュウチ</t>
    </rPh>
    <phoneticPr fontId="1"/>
  </si>
  <si>
    <t>ロ、ハ、二のいずれかの保安業務と</t>
    <rPh sb="4" eb="5">
      <t>ニ</t>
    </rPh>
    <rPh sb="11" eb="13">
      <t>ホアン</t>
    </rPh>
    <rPh sb="13" eb="15">
      <t>ギョウム</t>
    </rPh>
    <phoneticPr fontId="1"/>
  </si>
  <si>
    <t>左記以外</t>
    <rPh sb="0" eb="2">
      <t>サキ</t>
    </rPh>
    <rPh sb="2" eb="4">
      <t>イガイ</t>
    </rPh>
    <phoneticPr fontId="1"/>
  </si>
  <si>
    <t>ヘ　緊急時対応</t>
    <rPh sb="2" eb="5">
      <t>キンキュウジ</t>
    </rPh>
    <rPh sb="5" eb="7">
      <t>タイオウ</t>
    </rPh>
    <phoneticPr fontId="1"/>
  </si>
  <si>
    <t>ト　緊急時連絡</t>
    <rPh sb="2" eb="5">
      <t>キンキュウジ</t>
    </rPh>
    <rPh sb="5" eb="7">
      <t>レンラク</t>
    </rPh>
    <phoneticPr fontId="1"/>
  </si>
  <si>
    <t>　おわり</t>
    <phoneticPr fontId="1"/>
  </si>
  <si>
    <t>計算値</t>
    <rPh sb="0" eb="3">
      <t>ケイサンチ</t>
    </rPh>
    <phoneticPr fontId="1"/>
  </si>
  <si>
    <t>実際の数</t>
    <rPh sb="0" eb="2">
      <t>ジッサイ</t>
    </rPh>
    <rPh sb="3" eb="4">
      <t>カズ</t>
    </rPh>
    <phoneticPr fontId="1"/>
  </si>
  <si>
    <t>保安業務資格者等数</t>
    <rPh sb="0" eb="2">
      <t>ホアン</t>
    </rPh>
    <rPh sb="2" eb="4">
      <t>ギョウム</t>
    </rPh>
    <rPh sb="4" eb="7">
      <t>シカクシャ</t>
    </rPh>
    <rPh sb="7" eb="8">
      <t>トウ</t>
    </rPh>
    <rPh sb="8" eb="9">
      <t>スウ</t>
    </rPh>
    <phoneticPr fontId="1"/>
  </si>
  <si>
    <t>補助員数</t>
    <rPh sb="0" eb="3">
      <t>ホジョイン</t>
    </rPh>
    <rPh sb="3" eb="4">
      <t>スウ</t>
    </rPh>
    <phoneticPr fontId="1"/>
  </si>
  <si>
    <t>緊急時対応の常駐者数</t>
    <rPh sb="0" eb="3">
      <t>キンキュウジ</t>
    </rPh>
    <rPh sb="3" eb="5">
      <t>タイオウ</t>
    </rPh>
    <rPh sb="6" eb="8">
      <t>ジョウチュウ</t>
    </rPh>
    <rPh sb="8" eb="9">
      <t>シャ</t>
    </rPh>
    <rPh sb="9" eb="10">
      <t>スウ</t>
    </rPh>
    <phoneticPr fontId="1"/>
  </si>
  <si>
    <t>　　保安業務資格者は、少なくとも1人は第二種販売主任者免状又は液化石油ガス設備士免</t>
    <phoneticPr fontId="1"/>
  </si>
  <si>
    <t>　状の交付を受けている者であること。</t>
    <phoneticPr fontId="1"/>
  </si>
  <si>
    <t>ニ　定期消費設備調査</t>
    <rPh sb="2" eb="4">
      <t>テイキ</t>
    </rPh>
    <rPh sb="4" eb="6">
      <t>ショウヒ</t>
    </rPh>
    <rPh sb="6" eb="8">
      <t>セツビ</t>
    </rPh>
    <rPh sb="8" eb="10">
      <t>チョウサ</t>
    </rPh>
    <phoneticPr fontId="1"/>
  </si>
  <si>
    <t>供給開始時点検・調査</t>
    <rPh sb="0" eb="2">
      <t>キョウキュウ</t>
    </rPh>
    <rPh sb="2" eb="4">
      <t>カイシ</t>
    </rPh>
    <rPh sb="4" eb="5">
      <t>ジ</t>
    </rPh>
    <rPh sb="5" eb="7">
      <t>テンケン</t>
    </rPh>
    <rPh sb="8" eb="10">
      <t>チョウサ</t>
    </rPh>
    <phoneticPr fontId="1"/>
  </si>
  <si>
    <t>容器交換時等供給設備点検</t>
    <rPh sb="0" eb="2">
      <t>ヨウキ</t>
    </rPh>
    <rPh sb="2" eb="4">
      <t>コウカン</t>
    </rPh>
    <rPh sb="4" eb="5">
      <t>ジ</t>
    </rPh>
    <rPh sb="5" eb="6">
      <t>トウ</t>
    </rPh>
    <rPh sb="6" eb="8">
      <t>キョウキュウ</t>
    </rPh>
    <rPh sb="8" eb="10">
      <t>セツビ</t>
    </rPh>
    <rPh sb="10" eb="12">
      <t>テンケン</t>
    </rPh>
    <phoneticPr fontId="1"/>
  </si>
  <si>
    <t>定期供給設備点検</t>
    <rPh sb="0" eb="2">
      <t>テイキ</t>
    </rPh>
    <rPh sb="2" eb="4">
      <t>キョウキュウ</t>
    </rPh>
    <rPh sb="4" eb="6">
      <t>セツビ</t>
    </rPh>
    <rPh sb="6" eb="8">
      <t>テンケン</t>
    </rPh>
    <phoneticPr fontId="1"/>
  </si>
  <si>
    <t>定期消費設備調査</t>
    <rPh sb="0" eb="2">
      <t>テイキ</t>
    </rPh>
    <rPh sb="2" eb="4">
      <t>ショウヒ</t>
    </rPh>
    <rPh sb="4" eb="6">
      <t>セツビ</t>
    </rPh>
    <rPh sb="6" eb="8">
      <t>チョウサ</t>
    </rPh>
    <phoneticPr fontId="1"/>
  </si>
  <si>
    <t>ガス検知器</t>
  </si>
  <si>
    <t>漏えい検知液</t>
  </si>
  <si>
    <t>必　要　数</t>
    <rPh sb="0" eb="1">
      <t>ヒツ</t>
    </rPh>
    <rPh sb="2" eb="3">
      <t>ヨウ</t>
    </rPh>
    <rPh sb="4" eb="5">
      <t>スウ</t>
    </rPh>
    <phoneticPr fontId="1"/>
  </si>
  <si>
    <t>合　　　計</t>
    <rPh sb="0" eb="1">
      <t>ゴウ</t>
    </rPh>
    <rPh sb="4" eb="5">
      <t>ケイ</t>
    </rPh>
    <phoneticPr fontId="1"/>
  </si>
  <si>
    <t>自記圧力計又は</t>
    <rPh sb="5" eb="6">
      <t>マタ</t>
    </rPh>
    <phoneticPr fontId="1"/>
  </si>
  <si>
    <t>ボーリングバー</t>
    <phoneticPr fontId="1"/>
  </si>
  <si>
    <t xml:space="preserve">             保安業務用機器
 保安業務区分</t>
    <rPh sb="13" eb="15">
      <t>ホアン</t>
    </rPh>
    <rPh sb="15" eb="18">
      <t>ギョウムヨウ</t>
    </rPh>
    <rPh sb="18" eb="20">
      <t>キキ</t>
    </rPh>
    <rPh sb="22" eb="24">
      <t>ホアン</t>
    </rPh>
    <rPh sb="24" eb="26">
      <t>ギョウム</t>
    </rPh>
    <rPh sb="26" eb="28">
      <t>クブン</t>
    </rPh>
    <phoneticPr fontId="1"/>
  </si>
  <si>
    <t xml:space="preserve">             保安業務用機器
 保安業務区分</t>
    <phoneticPr fontId="1"/>
  </si>
  <si>
    <t>※必要数は、合計した数の小数点以下を切り上げた数とする。</t>
    <rPh sb="1" eb="4">
      <t>ヒツヨウスウ</t>
    </rPh>
    <rPh sb="6" eb="8">
      <t>ゴウケイ</t>
    </rPh>
    <rPh sb="10" eb="11">
      <t>カズ</t>
    </rPh>
    <rPh sb="12" eb="15">
      <t>ショウスウテン</t>
    </rPh>
    <rPh sb="15" eb="17">
      <t>イカ</t>
    </rPh>
    <rPh sb="18" eb="19">
      <t>キ</t>
    </rPh>
    <rPh sb="20" eb="21">
      <t>ア</t>
    </rPh>
    <rPh sb="23" eb="24">
      <t>カズ</t>
    </rPh>
    <phoneticPr fontId="1"/>
  </si>
  <si>
    <t>【特例なし】</t>
    <rPh sb="1" eb="3">
      <t>トクレイ</t>
    </rPh>
    <phoneticPr fontId="1"/>
  </si>
  <si>
    <t>【特例あり】</t>
    <rPh sb="1" eb="3">
      <t>トクレイ</t>
    </rPh>
    <phoneticPr fontId="1"/>
  </si>
  <si>
    <t>【消費者戸数が２万戸以下の場合】</t>
    <rPh sb="1" eb="4">
      <t>ショウヒシャ</t>
    </rPh>
    <rPh sb="4" eb="6">
      <t>コスウ</t>
    </rPh>
    <rPh sb="8" eb="10">
      <t>マンコ</t>
    </rPh>
    <rPh sb="10" eb="12">
      <t>イカ</t>
    </rPh>
    <rPh sb="13" eb="15">
      <t>バアイ</t>
    </rPh>
    <phoneticPr fontId="1"/>
  </si>
  <si>
    <t>【消費者戸数が２万戸を超える場合】</t>
    <rPh sb="1" eb="4">
      <t>ショウヒシャ</t>
    </rPh>
    <rPh sb="4" eb="6">
      <t>コスウ</t>
    </rPh>
    <rPh sb="8" eb="10">
      <t>マンコ</t>
    </rPh>
    <rPh sb="11" eb="12">
      <t>コ</t>
    </rPh>
    <rPh sb="14" eb="16">
      <t>バアイ</t>
    </rPh>
    <phoneticPr fontId="1"/>
  </si>
  <si>
    <t xml:space="preserve"> (6) 告示第４条第２項第１号に規定される慣習上の見舞金の額</t>
    <phoneticPr fontId="1"/>
  </si>
  <si>
    <t xml:space="preserve"> (3) 規則第32条第１号に規定される損害賠償の額</t>
    <phoneticPr fontId="1"/>
  </si>
  <si>
    <t xml:space="preserve"> (6) 告示第４条第２項第１号に規定される慣習上の見舞金の額</t>
    <phoneticPr fontId="1"/>
  </si>
  <si>
    <t xml:space="preserve"> (3) 規則第32条第１号に規定される損害賠償の額</t>
    <phoneticPr fontId="1"/>
  </si>
  <si>
    <t>　に処せられ、その執行を終わり、又は執行を受けることがなくなつた日から２年を経過しない者</t>
    <phoneticPr fontId="1"/>
  </si>
  <si>
    <t>２　第35条の３の規定により認定を取り消され、その取消しの日から２年を経過しない者</t>
    <phoneticPr fontId="1"/>
  </si>
  <si>
    <t>４　法人であつて、その業務を行う役員のうちに前３号のいずれかに該当する者があるもの</t>
    <phoneticPr fontId="1"/>
  </si>
  <si>
    <t>　　　　　　　意思疎通を適正に行うことができない者（規則第30条の２）</t>
    <phoneticPr fontId="1"/>
  </si>
  <si>
    <t>(備考)　１　規則第31条第２号により必要な数の全ての保安業務用機器について記載する。</t>
    <phoneticPr fontId="1"/>
  </si>
  <si>
    <t>申請日</t>
    <rPh sb="0" eb="2">
      <t>シンセイ</t>
    </rPh>
    <rPh sb="2" eb="3">
      <t>ビ</t>
    </rPh>
    <phoneticPr fontId="1"/>
  </si>
  <si>
    <t>　滋賀県知事　　殿</t>
    <rPh sb="1" eb="4">
      <t>シガケン</t>
    </rPh>
    <rPh sb="4" eb="6">
      <t>チジ</t>
    </rPh>
    <rPh sb="8" eb="9">
      <t>トノ</t>
    </rPh>
    <phoneticPr fontId="1"/>
  </si>
  <si>
    <t>申請する事業所の数</t>
    <rPh sb="0" eb="2">
      <t>シンセイ</t>
    </rPh>
    <rPh sb="4" eb="7">
      <t>ジギョウショ</t>
    </rPh>
    <rPh sb="8" eb="9">
      <t>カズ</t>
    </rPh>
    <phoneticPr fontId="1"/>
  </si>
  <si>
    <t>申請者の住所</t>
    <rPh sb="0" eb="3">
      <t>シンセイシャ</t>
    </rPh>
    <rPh sb="4" eb="6">
      <t>ジュウショ</t>
    </rPh>
    <phoneticPr fontId="1"/>
  </si>
  <si>
    <t>集中監視システムの導入の有無</t>
    <rPh sb="0" eb="2">
      <t>シュウチュウ</t>
    </rPh>
    <rPh sb="2" eb="4">
      <t>カンシ</t>
    </rPh>
    <rPh sb="9" eb="11">
      <t>ドウニュウ</t>
    </rPh>
    <rPh sb="12" eb="14">
      <t>ウム</t>
    </rPh>
    <phoneticPr fontId="1"/>
  </si>
  <si>
    <t>申請者の法人または個人の区分</t>
    <rPh sb="0" eb="3">
      <t>シンセイシャ</t>
    </rPh>
    <rPh sb="4" eb="6">
      <t>ホウジン</t>
    </rPh>
    <rPh sb="9" eb="11">
      <t>コジン</t>
    </rPh>
    <rPh sb="12" eb="14">
      <t>クブン</t>
    </rPh>
    <phoneticPr fontId="1"/>
  </si>
  <si>
    <t>法人の区分</t>
    <rPh sb="0" eb="2">
      <t>ホウジン</t>
    </rPh>
    <rPh sb="3" eb="5">
      <t>クブン</t>
    </rPh>
    <phoneticPr fontId="1"/>
  </si>
  <si>
    <t>法人の代表者名</t>
    <rPh sb="0" eb="2">
      <t>ホウジン</t>
    </rPh>
    <rPh sb="3" eb="6">
      <t>ダイヒョウシャ</t>
    </rPh>
    <rPh sb="6" eb="7">
      <t>メイ</t>
    </rPh>
    <phoneticPr fontId="1"/>
  </si>
  <si>
    <t>（地図を貼り付け）</t>
  </si>
  <si>
    <t>（事業所から10分以内の範囲を図示）</t>
  </si>
  <si>
    <t>シート「滋様13-1別」へ移動</t>
    <rPh sb="10" eb="11">
      <t>ベツ</t>
    </rPh>
    <rPh sb="13" eb="15">
      <t>イドウ</t>
    </rPh>
    <phoneticPr fontId="1"/>
  </si>
  <si>
    <t>シート「滋様13-2」へ移動</t>
    <rPh sb="12" eb="14">
      <t>イドウ</t>
    </rPh>
    <phoneticPr fontId="1"/>
  </si>
  <si>
    <t>シート「滋様13-3」へ移動</t>
    <rPh sb="4" eb="5">
      <t>ジ</t>
    </rPh>
    <rPh sb="5" eb="6">
      <t>ヨウ</t>
    </rPh>
    <rPh sb="12" eb="14">
      <t>イドウ</t>
    </rPh>
    <phoneticPr fontId="1"/>
  </si>
  <si>
    <t>自社がLPガスを販売する一般消費者等への保安業務に対する損害賠償責任保険の締結の有無</t>
    <rPh sb="8" eb="10">
      <t>ハンバイ</t>
    </rPh>
    <rPh sb="25" eb="26">
      <t>タイ</t>
    </rPh>
    <rPh sb="32" eb="34">
      <t>セキニン</t>
    </rPh>
    <rPh sb="34" eb="36">
      <t>ホケン</t>
    </rPh>
    <rPh sb="37" eb="39">
      <t>テイケツ</t>
    </rPh>
    <rPh sb="40" eb="42">
      <t>ウム</t>
    </rPh>
    <phoneticPr fontId="1"/>
  </si>
  <si>
    <t>認定の区分</t>
    <rPh sb="0" eb="2">
      <t>ニンテイ</t>
    </rPh>
    <rPh sb="3" eb="5">
      <t>クブン</t>
    </rPh>
    <phoneticPr fontId="1"/>
  </si>
  <si>
    <t>一般消費者等の数</t>
    <rPh sb="0" eb="2">
      <t>イッパン</t>
    </rPh>
    <rPh sb="2" eb="5">
      <t>ショウヒシャ</t>
    </rPh>
    <rPh sb="5" eb="6">
      <t>トウ</t>
    </rPh>
    <rPh sb="7" eb="8">
      <t>カズ</t>
    </rPh>
    <phoneticPr fontId="1"/>
  </si>
  <si>
    <t>申請者</t>
    <rPh sb="0" eb="3">
      <t>シンセイシャ</t>
    </rPh>
    <phoneticPr fontId="1"/>
  </si>
  <si>
    <t>保安業務日数</t>
    <rPh sb="0" eb="2">
      <t>ホアン</t>
    </rPh>
    <rPh sb="2" eb="4">
      <t>ギョウム</t>
    </rPh>
    <rPh sb="4" eb="6">
      <t>ニッスウ</t>
    </rPh>
    <phoneticPr fontId="1"/>
  </si>
  <si>
    <t>保安業務用機器</t>
    <rPh sb="0" eb="2">
      <t>ホアン</t>
    </rPh>
    <rPh sb="2" eb="4">
      <t>ギョウム</t>
    </rPh>
    <rPh sb="4" eb="5">
      <t>ヨウ</t>
    </rPh>
    <rPh sb="5" eb="7">
      <t>キキ</t>
    </rPh>
    <phoneticPr fontId="1"/>
  </si>
  <si>
    <t>滋賀県外のLPガス販売所の有無</t>
    <rPh sb="0" eb="3">
      <t>シガケン</t>
    </rPh>
    <rPh sb="3" eb="4">
      <t>ガイ</t>
    </rPh>
    <rPh sb="9" eb="11">
      <t>ハンバイ</t>
    </rPh>
    <rPh sb="11" eb="12">
      <t>ショ</t>
    </rPh>
    <rPh sb="13" eb="15">
      <t>ウム</t>
    </rPh>
    <phoneticPr fontId="1"/>
  </si>
  <si>
    <t>自社がLPガスを販売する一般消費者等への保安業務の有無</t>
    <rPh sb="0" eb="2">
      <t>ジシャ</t>
    </rPh>
    <rPh sb="8" eb="10">
      <t>ハンバイ</t>
    </rPh>
    <rPh sb="12" eb="14">
      <t>イッパン</t>
    </rPh>
    <rPh sb="14" eb="17">
      <t>ショウヒシャ</t>
    </rPh>
    <rPh sb="17" eb="18">
      <t>トウ</t>
    </rPh>
    <rPh sb="20" eb="22">
      <t>ホアン</t>
    </rPh>
    <rPh sb="22" eb="24">
      <t>ギョウム</t>
    </rPh>
    <rPh sb="25" eb="27">
      <t>ウム</t>
    </rPh>
    <phoneticPr fontId="1"/>
  </si>
  <si>
    <t>他のLPガス販売事業者から委託を受ける保安業務の有無</t>
    <rPh sb="0" eb="1">
      <t>タ</t>
    </rPh>
    <rPh sb="6" eb="8">
      <t>ハンバイ</t>
    </rPh>
    <rPh sb="8" eb="10">
      <t>ジギョウ</t>
    </rPh>
    <rPh sb="10" eb="11">
      <t>シャ</t>
    </rPh>
    <rPh sb="13" eb="15">
      <t>イタク</t>
    </rPh>
    <rPh sb="16" eb="17">
      <t>ウ</t>
    </rPh>
    <rPh sb="19" eb="21">
      <t>ホアン</t>
    </rPh>
    <rPh sb="21" eb="23">
      <t>ギョウム</t>
    </rPh>
    <rPh sb="24" eb="26">
      <t>ウム</t>
    </rPh>
    <phoneticPr fontId="1"/>
  </si>
  <si>
    <t>自社に保安業務を委託する滋賀県外のLPガス販売事業者の有無</t>
    <rPh sb="0" eb="2">
      <t>ジシャ</t>
    </rPh>
    <rPh sb="3" eb="5">
      <t>ホアン</t>
    </rPh>
    <rPh sb="5" eb="7">
      <t>ギョウム</t>
    </rPh>
    <rPh sb="8" eb="10">
      <t>イタク</t>
    </rPh>
    <rPh sb="12" eb="15">
      <t>シガケン</t>
    </rPh>
    <rPh sb="15" eb="16">
      <t>ガイ</t>
    </rPh>
    <rPh sb="21" eb="23">
      <t>ハンバイ</t>
    </rPh>
    <rPh sb="23" eb="25">
      <t>ジギョウ</t>
    </rPh>
    <rPh sb="25" eb="26">
      <t>シャ</t>
    </rPh>
    <rPh sb="27" eb="29">
      <t>ウム</t>
    </rPh>
    <phoneticPr fontId="1"/>
  </si>
  <si>
    <t>緊急時対応の説明</t>
    <rPh sb="0" eb="3">
      <t>キンキュウジ</t>
    </rPh>
    <rPh sb="3" eb="5">
      <t>タイオウ</t>
    </rPh>
    <rPh sb="6" eb="8">
      <t>セツメイ</t>
    </rPh>
    <phoneticPr fontId="1"/>
  </si>
  <si>
    <t>同上損害賠償責任保険の保険会社名</t>
    <rPh sb="0" eb="1">
      <t>ドウ</t>
    </rPh>
    <rPh sb="1" eb="2">
      <t>ジョウ</t>
    </rPh>
    <rPh sb="2" eb="4">
      <t>ソンガイ</t>
    </rPh>
    <rPh sb="11" eb="13">
      <t>ホケン</t>
    </rPh>
    <rPh sb="13" eb="16">
      <t>カイシャメイ</t>
    </rPh>
    <phoneticPr fontId="1"/>
  </si>
  <si>
    <t>同上損害賠償責任保険の名称</t>
    <rPh sb="0" eb="2">
      <t>ドウジョウ</t>
    </rPh>
    <rPh sb="2" eb="4">
      <t>ソンガイ</t>
    </rPh>
    <rPh sb="4" eb="6">
      <t>バイショウ</t>
    </rPh>
    <rPh sb="6" eb="8">
      <t>セキニン</t>
    </rPh>
    <rPh sb="8" eb="10">
      <t>ホケン</t>
    </rPh>
    <rPh sb="11" eb="13">
      <t>メイショウ</t>
    </rPh>
    <phoneticPr fontId="1"/>
  </si>
  <si>
    <t>同上損害賠償責任保険について、保険期間中の保険金支払額の制限の有無</t>
    <rPh sb="0" eb="2">
      <t>ドウジョウ</t>
    </rPh>
    <rPh sb="2" eb="4">
      <t>ソンガイ</t>
    </rPh>
    <rPh sb="4" eb="6">
      <t>バイショウ</t>
    </rPh>
    <rPh sb="6" eb="8">
      <t>セキニン</t>
    </rPh>
    <rPh sb="8" eb="10">
      <t>ホケン</t>
    </rPh>
    <rPh sb="15" eb="17">
      <t>ホケン</t>
    </rPh>
    <rPh sb="17" eb="20">
      <t>キカンチュウ</t>
    </rPh>
    <rPh sb="21" eb="24">
      <t>ホケンキン</t>
    </rPh>
    <rPh sb="24" eb="26">
      <t>シハライ</t>
    </rPh>
    <rPh sb="26" eb="27">
      <t>ガク</t>
    </rPh>
    <rPh sb="28" eb="30">
      <t>セイゲン</t>
    </rPh>
    <rPh sb="31" eb="33">
      <t>ウム</t>
    </rPh>
    <phoneticPr fontId="1"/>
  </si>
  <si>
    <t>同上損害賠償責任保険について、法令違反が原因の事故についての補償の免責の有無</t>
    <rPh sb="0" eb="2">
      <t>ドウジョウ</t>
    </rPh>
    <rPh sb="2" eb="4">
      <t>ソンガイ</t>
    </rPh>
    <rPh sb="4" eb="6">
      <t>バイショウ</t>
    </rPh>
    <rPh sb="6" eb="8">
      <t>セキニン</t>
    </rPh>
    <rPh sb="8" eb="10">
      <t>ホケン</t>
    </rPh>
    <rPh sb="15" eb="17">
      <t>ホウレイ</t>
    </rPh>
    <rPh sb="17" eb="19">
      <t>イハン</t>
    </rPh>
    <rPh sb="20" eb="22">
      <t>ゲンイン</t>
    </rPh>
    <rPh sb="23" eb="25">
      <t>ジコ</t>
    </rPh>
    <rPh sb="30" eb="32">
      <t>ホショウ</t>
    </rPh>
    <rPh sb="33" eb="35">
      <t>メンセキ</t>
    </rPh>
    <rPh sb="36" eb="38">
      <t>ウム</t>
    </rPh>
    <phoneticPr fontId="1"/>
  </si>
  <si>
    <t>同上損害賠償責任保険について、規則第32条第1号に規定される人的損害の１人あたりの限度額[億円]</t>
    <rPh sb="0" eb="2">
      <t>ドウジョウ</t>
    </rPh>
    <rPh sb="2" eb="4">
      <t>ソンガイ</t>
    </rPh>
    <rPh sb="4" eb="6">
      <t>バイショウ</t>
    </rPh>
    <rPh sb="6" eb="8">
      <t>セキニン</t>
    </rPh>
    <rPh sb="8" eb="10">
      <t>ホケン</t>
    </rPh>
    <rPh sb="15" eb="17">
      <t>キソク</t>
    </rPh>
    <rPh sb="17" eb="18">
      <t>ダイ</t>
    </rPh>
    <rPh sb="20" eb="21">
      <t>ジョウ</t>
    </rPh>
    <rPh sb="21" eb="22">
      <t>ダイ</t>
    </rPh>
    <rPh sb="23" eb="24">
      <t>ゴウ</t>
    </rPh>
    <rPh sb="25" eb="27">
      <t>キテイ</t>
    </rPh>
    <rPh sb="30" eb="32">
      <t>ジンテキ</t>
    </rPh>
    <rPh sb="32" eb="34">
      <t>ソンガイ</t>
    </rPh>
    <rPh sb="36" eb="37">
      <t>ニン</t>
    </rPh>
    <rPh sb="41" eb="43">
      <t>ゲンド</t>
    </rPh>
    <rPh sb="43" eb="44">
      <t>ガク</t>
    </rPh>
    <rPh sb="45" eb="46">
      <t>オク</t>
    </rPh>
    <rPh sb="46" eb="47">
      <t>エン</t>
    </rPh>
    <phoneticPr fontId="1"/>
  </si>
  <si>
    <t>同上損害賠償責任保険について、規則第32条第1号に規定される人的損害の１事故あたりの合計の限度額[億円]</t>
    <rPh sb="36" eb="38">
      <t>ジコ</t>
    </rPh>
    <rPh sb="42" eb="44">
      <t>ゴウケイ</t>
    </rPh>
    <phoneticPr fontId="1"/>
  </si>
  <si>
    <t>同上損害賠償責任保険について、規則第32条第1号に規定される物的損害の１事故あたりの限度額[億円]</t>
    <rPh sb="30" eb="31">
      <t>モノ</t>
    </rPh>
    <phoneticPr fontId="1"/>
  </si>
  <si>
    <t>同上損害賠償責任保険について、告示第4条第2項第1号に規定される人的損害の1人あたりの慣習上の見舞金の限度額[万円]</t>
    <rPh sb="0" eb="2">
      <t>ドウジョウ</t>
    </rPh>
    <rPh sb="2" eb="4">
      <t>ソンガイ</t>
    </rPh>
    <rPh sb="4" eb="6">
      <t>バイショウ</t>
    </rPh>
    <rPh sb="6" eb="8">
      <t>セキニン</t>
    </rPh>
    <rPh sb="8" eb="10">
      <t>ホケン</t>
    </rPh>
    <rPh sb="15" eb="17">
      <t>コクジ</t>
    </rPh>
    <rPh sb="17" eb="18">
      <t>ダイ</t>
    </rPh>
    <rPh sb="19" eb="20">
      <t>ジョウ</t>
    </rPh>
    <rPh sb="20" eb="21">
      <t>ダイ</t>
    </rPh>
    <rPh sb="22" eb="23">
      <t>コウ</t>
    </rPh>
    <rPh sb="23" eb="24">
      <t>ダイ</t>
    </rPh>
    <rPh sb="25" eb="26">
      <t>ゴウ</t>
    </rPh>
    <rPh sb="27" eb="29">
      <t>キテイ</t>
    </rPh>
    <rPh sb="32" eb="34">
      <t>ジンテキ</t>
    </rPh>
    <rPh sb="34" eb="36">
      <t>ソンガイ</t>
    </rPh>
    <rPh sb="38" eb="39">
      <t>ニン</t>
    </rPh>
    <rPh sb="43" eb="45">
      <t>カンシュウ</t>
    </rPh>
    <rPh sb="45" eb="46">
      <t>ジョウ</t>
    </rPh>
    <rPh sb="47" eb="49">
      <t>ミマイ</t>
    </rPh>
    <rPh sb="49" eb="50">
      <t>キン</t>
    </rPh>
    <rPh sb="51" eb="53">
      <t>ゲンド</t>
    </rPh>
    <rPh sb="53" eb="54">
      <t>ガク</t>
    </rPh>
    <rPh sb="55" eb="57">
      <t>マンエン</t>
    </rPh>
    <phoneticPr fontId="1"/>
  </si>
  <si>
    <t>同上損害賠償責任保険について、告示第4条第2項第1号に規定される物的損害の1事故あたりの慣習上の見舞金の限度額[万円]</t>
    <rPh sb="32" eb="34">
      <t>ブッテキ</t>
    </rPh>
    <rPh sb="38" eb="40">
      <t>ジコ</t>
    </rPh>
    <phoneticPr fontId="1"/>
  </si>
  <si>
    <t>同上損害賠償責任保険について、告示第4条第2項第1号に規定される1事故あたりの慣習上の見舞金の合計の限度額[万円]</t>
    <rPh sb="39" eb="41">
      <t>カンシュウ</t>
    </rPh>
    <rPh sb="47" eb="49">
      <t>ゴウケイ</t>
    </rPh>
    <phoneticPr fontId="1"/>
  </si>
  <si>
    <t>同上損害賠償責任保険について、免責金額[円]</t>
    <rPh sb="0" eb="2">
      <t>ドウジョウ</t>
    </rPh>
    <rPh sb="2" eb="4">
      <t>ソンガイ</t>
    </rPh>
    <rPh sb="4" eb="6">
      <t>バイショウ</t>
    </rPh>
    <rPh sb="6" eb="8">
      <t>セキニン</t>
    </rPh>
    <rPh sb="8" eb="10">
      <t>ホケン</t>
    </rPh>
    <rPh sb="15" eb="17">
      <t>メンセキ</t>
    </rPh>
    <rPh sb="17" eb="19">
      <t>キンガク</t>
    </rPh>
    <rPh sb="20" eb="21">
      <t>エン</t>
    </rPh>
    <phoneticPr fontId="1"/>
  </si>
  <si>
    <t>損賠賠償の内容(自社の販売に関するもの)</t>
    <rPh sb="0" eb="2">
      <t>ソンバイ</t>
    </rPh>
    <rPh sb="2" eb="4">
      <t>バイショウ</t>
    </rPh>
    <rPh sb="5" eb="7">
      <t>ナイヨウ</t>
    </rPh>
    <rPh sb="8" eb="10">
      <t>ジシャ</t>
    </rPh>
    <rPh sb="11" eb="13">
      <t>ハンバイ</t>
    </rPh>
    <rPh sb="14" eb="15">
      <t>カン</t>
    </rPh>
    <phoneticPr fontId="1"/>
  </si>
  <si>
    <t>損賠賠償の内容(保安業務の受託に関するもの)</t>
    <rPh sb="0" eb="2">
      <t>ソンバイ</t>
    </rPh>
    <rPh sb="2" eb="4">
      <t>バイショウ</t>
    </rPh>
    <rPh sb="5" eb="7">
      <t>ナイヨウ</t>
    </rPh>
    <rPh sb="8" eb="10">
      <t>ホアン</t>
    </rPh>
    <rPh sb="10" eb="12">
      <t>ギョウム</t>
    </rPh>
    <rPh sb="13" eb="15">
      <t>ジュタク</t>
    </rPh>
    <rPh sb="16" eb="17">
      <t>カン</t>
    </rPh>
    <phoneticPr fontId="1"/>
  </si>
  <si>
    <t>他のLPガス販売事業者から受託する保安業務に対する損害賠償責任保険の締結の有無</t>
    <rPh sb="0" eb="1">
      <t>タ</t>
    </rPh>
    <rPh sb="6" eb="8">
      <t>ハンバイ</t>
    </rPh>
    <rPh sb="8" eb="10">
      <t>ジギョウ</t>
    </rPh>
    <rPh sb="10" eb="11">
      <t>シャ</t>
    </rPh>
    <rPh sb="13" eb="15">
      <t>ジュタク</t>
    </rPh>
    <rPh sb="17" eb="19">
      <t>ホアン</t>
    </rPh>
    <rPh sb="22" eb="23">
      <t>タイ</t>
    </rPh>
    <rPh sb="29" eb="31">
      <t>セキニン</t>
    </rPh>
    <rPh sb="31" eb="33">
      <t>ホケン</t>
    </rPh>
    <rPh sb="34" eb="36">
      <t>テイケツ</t>
    </rPh>
    <rPh sb="37" eb="39">
      <t>ウム</t>
    </rPh>
    <phoneticPr fontId="1"/>
  </si>
  <si>
    <t>法人の役員構成および履歴</t>
    <rPh sb="0" eb="2">
      <t>ホウジン</t>
    </rPh>
    <rPh sb="3" eb="5">
      <t>ヤクイン</t>
    </rPh>
    <rPh sb="5" eb="7">
      <t>コウセイ</t>
    </rPh>
    <rPh sb="10" eb="12">
      <t>リレキ</t>
    </rPh>
    <phoneticPr fontId="1"/>
  </si>
  <si>
    <t>シート「滋様13-5」へ移動</t>
  </si>
  <si>
    <t>シート「滋様13-5」へ移動</t>
    <rPh sb="4" eb="5">
      <t>ジ</t>
    </rPh>
    <rPh sb="5" eb="6">
      <t>ヨウ</t>
    </rPh>
    <rPh sb="12" eb="14">
      <t>イドウ</t>
    </rPh>
    <phoneticPr fontId="1"/>
  </si>
  <si>
    <t>法人の構成員の状況</t>
    <rPh sb="0" eb="2">
      <t>ホウジン</t>
    </rPh>
    <rPh sb="3" eb="6">
      <t>コウセイイン</t>
    </rPh>
    <rPh sb="7" eb="9">
      <t>ジョウキョウ</t>
    </rPh>
    <phoneticPr fontId="1"/>
  </si>
  <si>
    <t>法人の構成</t>
    <rPh sb="0" eb="2">
      <t>ホウジン</t>
    </rPh>
    <rPh sb="3" eb="5">
      <t>コウセイ</t>
    </rPh>
    <phoneticPr fontId="1"/>
  </si>
  <si>
    <t>工業用LPガスの販売の有無</t>
    <rPh sb="0" eb="2">
      <t>コウギョウ</t>
    </rPh>
    <rPh sb="2" eb="3">
      <t>ヨウ</t>
    </rPh>
    <rPh sb="8" eb="10">
      <t>ハンバイ</t>
    </rPh>
    <rPh sb="11" eb="13">
      <t>ウム</t>
    </rPh>
    <phoneticPr fontId="1"/>
  </si>
  <si>
    <t>LPガスの充てんの有無</t>
    <rPh sb="5" eb="6">
      <t>ジュウ</t>
    </rPh>
    <rPh sb="9" eb="11">
      <t>ウム</t>
    </rPh>
    <phoneticPr fontId="1"/>
  </si>
  <si>
    <t>LPガスの製造の有無</t>
    <rPh sb="5" eb="7">
      <t>セイゾウ</t>
    </rPh>
    <rPh sb="8" eb="10">
      <t>ウム</t>
    </rPh>
    <phoneticPr fontId="1"/>
  </si>
  <si>
    <t>LPガスの配送の有無</t>
    <rPh sb="5" eb="7">
      <t>ハイソウ</t>
    </rPh>
    <rPh sb="8" eb="10">
      <t>ウム</t>
    </rPh>
    <phoneticPr fontId="1"/>
  </si>
  <si>
    <t>LPガス配管または設備の工事の有無</t>
    <rPh sb="4" eb="6">
      <t>ハイカン</t>
    </rPh>
    <rPh sb="9" eb="11">
      <t>セツビ</t>
    </rPh>
    <rPh sb="12" eb="14">
      <t>コウジ</t>
    </rPh>
    <rPh sb="15" eb="17">
      <t>ウム</t>
    </rPh>
    <phoneticPr fontId="1"/>
  </si>
  <si>
    <t>LPガス器具の販売の有無</t>
    <rPh sb="4" eb="6">
      <t>キグ</t>
    </rPh>
    <rPh sb="7" eb="9">
      <t>ハンバイ</t>
    </rPh>
    <rPh sb="10" eb="12">
      <t>ウム</t>
    </rPh>
    <phoneticPr fontId="1"/>
  </si>
  <si>
    <t>LPガスに関する業務以外の業務の有無</t>
  </si>
  <si>
    <t>シート「滋様13-6」へ移動</t>
    <rPh sb="4" eb="5">
      <t>ジ</t>
    </rPh>
    <rPh sb="5" eb="6">
      <t>ヨウ</t>
    </rPh>
    <rPh sb="12" eb="14">
      <t>イドウ</t>
    </rPh>
    <phoneticPr fontId="1"/>
  </si>
  <si>
    <t>LPガスに関する業務以外の業務の内容</t>
    <rPh sb="5" eb="6">
      <t>カン</t>
    </rPh>
    <rPh sb="8" eb="10">
      <t>ギョウム</t>
    </rPh>
    <rPh sb="10" eb="12">
      <t>イガイ</t>
    </rPh>
    <rPh sb="13" eb="15">
      <t>ギョウム</t>
    </rPh>
    <rPh sb="16" eb="18">
      <t>ナイヨウ</t>
    </rPh>
    <phoneticPr fontId="1"/>
  </si>
  <si>
    <t>役員が欠格条項に該当しないことの誓約</t>
    <rPh sb="0" eb="2">
      <t>ヤクイン</t>
    </rPh>
    <phoneticPr fontId="1"/>
  </si>
  <si>
    <t>シート「滋様13-7」へ移動</t>
    <phoneticPr fontId="1"/>
  </si>
  <si>
    <t>滋LP様式第13-5に直接記載</t>
    <phoneticPr fontId="1"/>
  </si>
  <si>
    <t>滋LP様式第13-7に直接記載</t>
    <phoneticPr fontId="1"/>
  </si>
  <si>
    <t>滋LP様式第13-6に直接記載</t>
    <phoneticPr fontId="1"/>
  </si>
  <si>
    <t>滋LP様式第13-1別紙に直接記載</t>
    <phoneticPr fontId="1"/>
  </si>
  <si>
    <t>　　　　　者の代理者講習修了証」、「保安業務員講習修了証」、「液化石油ガス調査員講習修了証」の</t>
    <rPh sb="42" eb="44">
      <t>シュウリョウ</t>
    </rPh>
    <phoneticPr fontId="1"/>
  </si>
  <si>
    <t>滋LP様式第13-10に直接記載</t>
    <rPh sb="0" eb="1">
      <t>ジ</t>
    </rPh>
    <rPh sb="3" eb="5">
      <t>ヨウシキ</t>
    </rPh>
    <rPh sb="5" eb="6">
      <t>ダイ</t>
    </rPh>
    <rPh sb="12" eb="14">
      <t>チョクセツ</t>
    </rPh>
    <rPh sb="14" eb="16">
      <t>キサイ</t>
    </rPh>
    <phoneticPr fontId="1"/>
  </si>
  <si>
    <t>シート「滋様13-10」へ移動</t>
    <rPh sb="4" eb="5">
      <t>ジ</t>
    </rPh>
    <rPh sb="5" eb="6">
      <t>ヨウ</t>
    </rPh>
    <rPh sb="13" eb="15">
      <t>イドウ</t>
    </rPh>
    <phoneticPr fontId="1"/>
  </si>
  <si>
    <t>滋LP様式第13-12に直接記載</t>
    <phoneticPr fontId="1"/>
  </si>
  <si>
    <t>シート「滋様13-12」へ移動</t>
    <phoneticPr fontId="1"/>
  </si>
  <si>
    <t>1号消費者戸数</t>
    <rPh sb="1" eb="2">
      <t>ゴウ</t>
    </rPh>
    <rPh sb="2" eb="5">
      <t>ショウヒシャ</t>
    </rPh>
    <rPh sb="5" eb="7">
      <t>コスウ</t>
    </rPh>
    <phoneticPr fontId="1"/>
  </si>
  <si>
    <t>2号消費者戸数</t>
    <rPh sb="1" eb="2">
      <t>ゴウ</t>
    </rPh>
    <rPh sb="2" eb="5">
      <t>ショウヒシャ</t>
    </rPh>
    <rPh sb="5" eb="7">
      <t>コスウ</t>
    </rPh>
    <phoneticPr fontId="1"/>
  </si>
  <si>
    <t>2号月間実働日数</t>
    <rPh sb="1" eb="2">
      <t>ゴウ</t>
    </rPh>
    <rPh sb="2" eb="4">
      <t>ゲッカン</t>
    </rPh>
    <rPh sb="4" eb="6">
      <t>ジツドウ</t>
    </rPh>
    <rPh sb="6" eb="8">
      <t>ニッスウ</t>
    </rPh>
    <phoneticPr fontId="1"/>
  </si>
  <si>
    <t>3号消費者戸数</t>
    <rPh sb="1" eb="2">
      <t>ゴウ</t>
    </rPh>
    <rPh sb="2" eb="5">
      <t>ショウヒシャ</t>
    </rPh>
    <rPh sb="5" eb="7">
      <t>コスウ</t>
    </rPh>
    <phoneticPr fontId="1"/>
  </si>
  <si>
    <t>3号年間実働日数</t>
    <rPh sb="1" eb="2">
      <t>ゴウ</t>
    </rPh>
    <rPh sb="2" eb="4">
      <t>ネンカン</t>
    </rPh>
    <rPh sb="4" eb="6">
      <t>ジツドウ</t>
    </rPh>
    <rPh sb="6" eb="8">
      <t>ニッスウ</t>
    </rPh>
    <phoneticPr fontId="1"/>
  </si>
  <si>
    <t>4号消費者戸数</t>
    <rPh sb="1" eb="2">
      <t>ゴウ</t>
    </rPh>
    <rPh sb="2" eb="5">
      <t>ショウヒシャ</t>
    </rPh>
    <rPh sb="5" eb="7">
      <t>コスウ</t>
    </rPh>
    <phoneticPr fontId="1"/>
  </si>
  <si>
    <t>4号年間実働日数</t>
    <rPh sb="1" eb="2">
      <t>ゴウ</t>
    </rPh>
    <rPh sb="2" eb="4">
      <t>ネンカン</t>
    </rPh>
    <rPh sb="4" eb="6">
      <t>ジツドウ</t>
    </rPh>
    <rPh sb="6" eb="8">
      <t>ニッスウ</t>
    </rPh>
    <phoneticPr fontId="1"/>
  </si>
  <si>
    <t>5号消費者戸数</t>
    <rPh sb="1" eb="2">
      <t>ゴウ</t>
    </rPh>
    <rPh sb="2" eb="5">
      <t>ショウヒシャ</t>
    </rPh>
    <rPh sb="5" eb="7">
      <t>コスウ</t>
    </rPh>
    <phoneticPr fontId="1"/>
  </si>
  <si>
    <t>6号消費者戸数</t>
    <rPh sb="1" eb="2">
      <t>ゴウ</t>
    </rPh>
    <rPh sb="2" eb="5">
      <t>ショウヒシャ</t>
    </rPh>
    <rPh sb="5" eb="7">
      <t>コスウ</t>
    </rPh>
    <phoneticPr fontId="1"/>
  </si>
  <si>
    <t>7号消費者戸数</t>
    <rPh sb="1" eb="2">
      <t>ゴウ</t>
    </rPh>
    <rPh sb="2" eb="5">
      <t>ショウヒシャ</t>
    </rPh>
    <rPh sb="5" eb="7">
      <t>コスウ</t>
    </rPh>
    <phoneticPr fontId="1"/>
  </si>
  <si>
    <t>認定なし</t>
    <rPh sb="0" eb="2">
      <t>ニンテイ</t>
    </rPh>
    <phoneticPr fontId="1"/>
  </si>
  <si>
    <t>特例なし</t>
    <rPh sb="0" eb="2">
      <t>トクレイ</t>
    </rPh>
    <phoneticPr fontId="1"/>
  </si>
  <si>
    <t>認定を受ける</t>
    <rPh sb="0" eb="2">
      <t>ニンテイ</t>
    </rPh>
    <rPh sb="3" eb="4">
      <t>ウ</t>
    </rPh>
    <phoneticPr fontId="1"/>
  </si>
  <si>
    <t>消費者戸数が２万戸以下で認定</t>
    <rPh sb="0" eb="3">
      <t>ショウヒシャ</t>
    </rPh>
    <rPh sb="3" eb="5">
      <t>コスウ</t>
    </rPh>
    <rPh sb="7" eb="9">
      <t>マンコ</t>
    </rPh>
    <rPh sb="9" eb="11">
      <t>イカ</t>
    </rPh>
    <rPh sb="12" eb="14">
      <t>ニンテイ</t>
    </rPh>
    <phoneticPr fontId="1"/>
  </si>
  <si>
    <t>消費者戸数が２万戸を超えて認定</t>
    <rPh sb="0" eb="3">
      <t>ショウヒシャ</t>
    </rPh>
    <rPh sb="3" eb="5">
      <t>コスウ</t>
    </rPh>
    <rPh sb="7" eb="9">
      <t>マンコ</t>
    </rPh>
    <rPh sb="10" eb="11">
      <t>コ</t>
    </rPh>
    <rPh sb="13" eb="15">
      <t>ニンテイ</t>
    </rPh>
    <phoneticPr fontId="1"/>
  </si>
  <si>
    <t>②計算結果(補正なし)</t>
    <rPh sb="1" eb="3">
      <t>ケイサン</t>
    </rPh>
    <rPh sb="3" eb="5">
      <t>ケッカ</t>
    </rPh>
    <rPh sb="6" eb="8">
      <t>ホセイ</t>
    </rPh>
    <phoneticPr fontId="1"/>
  </si>
  <si>
    <t>①計算結果(補正なし)</t>
    <rPh sb="6" eb="8">
      <t>ホセイ</t>
    </rPh>
    <phoneticPr fontId="1"/>
  </si>
  <si>
    <t>合計</t>
    <rPh sb="0" eb="2">
      <t>ゴウケイ</t>
    </rPh>
    <phoneticPr fontId="1"/>
  </si>
  <si>
    <t>切り上げ</t>
    <rPh sb="0" eb="1">
      <t>キ</t>
    </rPh>
    <rPh sb="2" eb="3">
      <t>ア</t>
    </rPh>
    <phoneticPr fontId="1"/>
  </si>
  <si>
    <t>補助員数切り上げ</t>
    <rPh sb="0" eb="3">
      <t>ホジョイン</t>
    </rPh>
    <rPh sb="3" eb="4">
      <t>スウ</t>
    </rPh>
    <rPh sb="4" eb="5">
      <t>キ</t>
    </rPh>
    <rPh sb="6" eb="7">
      <t>ア</t>
    </rPh>
    <phoneticPr fontId="1"/>
  </si>
  <si>
    <t>緊急時対応数</t>
    <rPh sb="0" eb="3">
      <t>キンキュウジ</t>
    </rPh>
    <rPh sb="3" eb="5">
      <t>タイオウ</t>
    </rPh>
    <rPh sb="5" eb="6">
      <t>スウ</t>
    </rPh>
    <phoneticPr fontId="1"/>
  </si>
  <si>
    <t>(h)</t>
    <phoneticPr fontId="1"/>
  </si>
  <si>
    <t>（０未満の場合は、０とする。）</t>
    <rPh sb="2" eb="4">
      <t>ミマン</t>
    </rPh>
    <rPh sb="5" eb="7">
      <t>バアイ</t>
    </rPh>
    <phoneticPr fontId="1"/>
  </si>
  <si>
    <t>チ　定期供給設備点検及び定期消費設備調査の特例</t>
    <rPh sb="2" eb="4">
      <t>テイキ</t>
    </rPh>
    <rPh sb="4" eb="6">
      <t>キョウキュウ</t>
    </rPh>
    <rPh sb="6" eb="8">
      <t>セツビ</t>
    </rPh>
    <rPh sb="8" eb="10">
      <t>テンケン</t>
    </rPh>
    <rPh sb="10" eb="11">
      <t>オヨ</t>
    </rPh>
    <rPh sb="12" eb="14">
      <t>テイキ</t>
    </rPh>
    <rPh sb="14" eb="16">
      <t>ショウヒ</t>
    </rPh>
    <rPh sb="16" eb="18">
      <t>セツビ</t>
    </rPh>
    <rPh sb="18" eb="20">
      <t>チョウサ</t>
    </rPh>
    <rPh sb="21" eb="23">
      <t>トクレイ</t>
    </rPh>
    <phoneticPr fontId="1"/>
  </si>
  <si>
    <t>（3号消費者戸数－4号消費者戸数の計算結果が０未満の場合は、０とする）</t>
    <rPh sb="2" eb="3">
      <t>ゴウ</t>
    </rPh>
    <rPh sb="3" eb="6">
      <t>ショウヒシャ</t>
    </rPh>
    <rPh sb="6" eb="8">
      <t>コスウ</t>
    </rPh>
    <rPh sb="10" eb="11">
      <t>ゴウ</t>
    </rPh>
    <rPh sb="11" eb="14">
      <t>ショウヒシャ</t>
    </rPh>
    <rPh sb="14" eb="16">
      <t>コスウ</t>
    </rPh>
    <rPh sb="17" eb="19">
      <t>ケイサン</t>
    </rPh>
    <rPh sb="19" eb="21">
      <t>ケッカ</t>
    </rPh>
    <rPh sb="23" eb="25">
      <t>ミマン</t>
    </rPh>
    <rPh sb="26" eb="28">
      <t>バアイ</t>
    </rPh>
    <phoneticPr fontId="1"/>
  </si>
  <si>
    <t>　　　　　○該当しないものについては、「－」を記載する。</t>
    <rPh sb="6" eb="8">
      <t>ガイトウ</t>
    </rPh>
    <phoneticPr fontId="1"/>
  </si>
  <si>
    <t>　　　　　○消費者戸数はそれぞれの保安業務区分の戸数とする。</t>
    <rPh sb="6" eb="9">
      <t>ショウヒシャ</t>
    </rPh>
    <rPh sb="9" eb="11">
      <t>コスウ</t>
    </rPh>
    <rPh sb="17" eb="19">
      <t>ホアン</t>
    </rPh>
    <rPh sb="19" eb="21">
      <t>ギョウム</t>
    </rPh>
    <rPh sb="21" eb="23">
      <t>クブン</t>
    </rPh>
    <rPh sb="24" eb="26">
      <t>コスウ</t>
    </rPh>
    <phoneticPr fontId="1"/>
  </si>
  <si>
    <t>(a)①計算結果(補正後)</t>
    <rPh sb="4" eb="6">
      <t>ケイサン</t>
    </rPh>
    <rPh sb="6" eb="8">
      <t>ケッカ</t>
    </rPh>
    <rPh sb="9" eb="11">
      <t>ホセイ</t>
    </rPh>
    <rPh sb="11" eb="12">
      <t>ゴ</t>
    </rPh>
    <phoneticPr fontId="1"/>
  </si>
  <si>
    <t>(b)②計算結果(補正後)</t>
    <rPh sb="4" eb="6">
      <t>ケイサン</t>
    </rPh>
    <rPh sb="6" eb="8">
      <t>ケッカ</t>
    </rPh>
    <rPh sb="9" eb="11">
      <t>ホセイ</t>
    </rPh>
    <rPh sb="11" eb="12">
      <t>ゴ</t>
    </rPh>
    <phoneticPr fontId="1"/>
  </si>
  <si>
    <t>(c1)③計算結果(補正後)</t>
    <rPh sb="5" eb="7">
      <t>ケイサン</t>
    </rPh>
    <rPh sb="7" eb="9">
      <t>ケッカ</t>
    </rPh>
    <rPh sb="10" eb="12">
      <t>ホセイ</t>
    </rPh>
    <rPh sb="12" eb="13">
      <t>ゴ</t>
    </rPh>
    <phoneticPr fontId="1"/>
  </si>
  <si>
    <t>(c2)④計算結果(補正後)</t>
    <rPh sb="5" eb="7">
      <t>ケイサン</t>
    </rPh>
    <rPh sb="7" eb="9">
      <t>ケッカ</t>
    </rPh>
    <rPh sb="10" eb="12">
      <t>ホセイ</t>
    </rPh>
    <rPh sb="12" eb="13">
      <t>ゴ</t>
    </rPh>
    <phoneticPr fontId="1"/>
  </si>
  <si>
    <t>【特例適用外となる、補助員なしの定期供給設備点検】</t>
    <rPh sb="1" eb="3">
      <t>トクレイ</t>
    </rPh>
    <rPh sb="3" eb="5">
      <t>テキヨウ</t>
    </rPh>
    <rPh sb="5" eb="6">
      <t>ガイ</t>
    </rPh>
    <rPh sb="10" eb="13">
      <t>ホジョイン</t>
    </rPh>
    <rPh sb="16" eb="18">
      <t>テイキ</t>
    </rPh>
    <rPh sb="18" eb="20">
      <t>キョウキュウ</t>
    </rPh>
    <rPh sb="20" eb="22">
      <t>セツビ</t>
    </rPh>
    <rPh sb="22" eb="24">
      <t>テンケン</t>
    </rPh>
    <phoneticPr fontId="1"/>
  </si>
  <si>
    <t>【特例適用外となる、補助員ありでの定期供給設備点検】</t>
    <rPh sb="1" eb="3">
      <t>トクレイ</t>
    </rPh>
    <rPh sb="3" eb="5">
      <t>テキヨウ</t>
    </rPh>
    <rPh sb="5" eb="6">
      <t>ガイ</t>
    </rPh>
    <rPh sb="10" eb="13">
      <t>ホジョイン</t>
    </rPh>
    <rPh sb="17" eb="19">
      <t>テイキ</t>
    </rPh>
    <rPh sb="19" eb="21">
      <t>キョウキュウ</t>
    </rPh>
    <rPh sb="21" eb="23">
      <t>セツビ</t>
    </rPh>
    <rPh sb="23" eb="25">
      <t>テンケン</t>
    </rPh>
    <phoneticPr fontId="1"/>
  </si>
  <si>
    <t>【特例適用外となる、補助員なしの定期消費設備調査】</t>
    <rPh sb="18" eb="20">
      <t>ショウヒ</t>
    </rPh>
    <rPh sb="22" eb="24">
      <t>チョウサ</t>
    </rPh>
    <phoneticPr fontId="1"/>
  </si>
  <si>
    <t>（4号消費者戸数－3号消費者戸数の計算結果が０未満の場合は、０とする）</t>
    <phoneticPr fontId="1"/>
  </si>
  <si>
    <t>【特例適用外となる、補助員ありでの定期消費設備調査】</t>
    <rPh sb="19" eb="21">
      <t>ショウヒ</t>
    </rPh>
    <rPh sb="23" eb="25">
      <t>チョウサ</t>
    </rPh>
    <phoneticPr fontId="1"/>
  </si>
  <si>
    <t>（4号消費者戸数－3号消費者戸数の計算結果が０未満の場合は、０とする）</t>
    <phoneticPr fontId="1"/>
  </si>
  <si>
    <t>(b)</t>
    <phoneticPr fontId="1"/>
  </si>
  <si>
    <t>(a)</t>
    <phoneticPr fontId="1"/>
  </si>
  <si>
    <t>(cd1)</t>
    <phoneticPr fontId="1"/>
  </si>
  <si>
    <t>(cd2)</t>
    <phoneticPr fontId="1"/>
  </si>
  <si>
    <t>(f)</t>
    <phoneticPr fontId="1"/>
  </si>
  <si>
    <t>(c3)</t>
    <phoneticPr fontId="1"/>
  </si>
  <si>
    <t>(c4)</t>
    <phoneticPr fontId="1"/>
  </si>
  <si>
    <t>(d3)</t>
    <phoneticPr fontId="1"/>
  </si>
  <si>
    <t>(d4)</t>
    <phoneticPr fontId="1"/>
  </si>
  <si>
    <t>特例なし補助員なしで認定を受ける</t>
    <rPh sb="0" eb="2">
      <t>トクレイ</t>
    </rPh>
    <rPh sb="10" eb="12">
      <t>ニンテイ</t>
    </rPh>
    <rPh sb="13" eb="14">
      <t>ウ</t>
    </rPh>
    <phoneticPr fontId="1"/>
  </si>
  <si>
    <t>特例なし補助員ありで認定を受ける</t>
    <rPh sb="0" eb="2">
      <t>トクレイ</t>
    </rPh>
    <rPh sb="10" eb="12">
      <t>ニンテイ</t>
    </rPh>
    <rPh sb="13" eb="14">
      <t>ウ</t>
    </rPh>
    <phoneticPr fontId="1"/>
  </si>
  <si>
    <t>特例あり補助員なしで認定を受ける</t>
    <rPh sb="0" eb="2">
      <t>トクレイ</t>
    </rPh>
    <rPh sb="10" eb="12">
      <t>ニンテイ</t>
    </rPh>
    <rPh sb="13" eb="14">
      <t>ウ</t>
    </rPh>
    <phoneticPr fontId="1"/>
  </si>
  <si>
    <t>特例あり補助員ありで認定を受ける</t>
    <rPh sb="0" eb="2">
      <t>トクレイ</t>
    </rPh>
    <rPh sb="10" eb="12">
      <t>ニンテイ</t>
    </rPh>
    <rPh sb="13" eb="14">
      <t>ウ</t>
    </rPh>
    <phoneticPr fontId="1"/>
  </si>
  <si>
    <t>(c1)</t>
    <phoneticPr fontId="1"/>
  </si>
  <si>
    <t>(c2)</t>
    <phoneticPr fontId="1"/>
  </si>
  <si>
    <t>(d1)</t>
    <phoneticPr fontId="1"/>
  </si>
  <si>
    <t>(e1)⑦計算結果(補正後)</t>
    <rPh sb="5" eb="7">
      <t>ケイサン</t>
    </rPh>
    <rPh sb="7" eb="9">
      <t>ケッカ</t>
    </rPh>
    <rPh sb="10" eb="12">
      <t>ホセイ</t>
    </rPh>
    <rPh sb="12" eb="13">
      <t>ゴ</t>
    </rPh>
    <phoneticPr fontId="1"/>
  </si>
  <si>
    <t>(e2)⑧計算結果(補正後)</t>
    <rPh sb="5" eb="7">
      <t>ケイサン</t>
    </rPh>
    <rPh sb="7" eb="9">
      <t>ケッカ</t>
    </rPh>
    <rPh sb="10" eb="12">
      <t>ホセイ</t>
    </rPh>
    <rPh sb="12" eb="13">
      <t>ゴ</t>
    </rPh>
    <phoneticPr fontId="1"/>
  </si>
  <si>
    <t>③計算結果</t>
    <phoneticPr fontId="1"/>
  </si>
  <si>
    <t>④計算結果</t>
    <phoneticPr fontId="1"/>
  </si>
  <si>
    <t>⑤計算結果</t>
    <phoneticPr fontId="1"/>
  </si>
  <si>
    <t>⑥計算結果</t>
    <phoneticPr fontId="1"/>
  </si>
  <si>
    <t>⑦計算結果</t>
    <phoneticPr fontId="1"/>
  </si>
  <si>
    <t>⑧計算結果</t>
    <phoneticPr fontId="1"/>
  </si>
  <si>
    <t>⑨計算結果</t>
    <phoneticPr fontId="1"/>
  </si>
  <si>
    <t>(f)⑨計算結果(補正後)</t>
    <rPh sb="4" eb="6">
      <t>ケイサン</t>
    </rPh>
    <rPh sb="6" eb="8">
      <t>ケッカ</t>
    </rPh>
    <rPh sb="9" eb="11">
      <t>ホセイ</t>
    </rPh>
    <rPh sb="11" eb="12">
      <t>ゴ</t>
    </rPh>
    <phoneticPr fontId="1"/>
  </si>
  <si>
    <t>⑩計算結果</t>
    <phoneticPr fontId="1"/>
  </si>
  <si>
    <t>(g1)⑩計算結果(補正後)</t>
    <rPh sb="5" eb="7">
      <t>ケイサン</t>
    </rPh>
    <rPh sb="7" eb="9">
      <t>ケッカ</t>
    </rPh>
    <rPh sb="10" eb="12">
      <t>ホセイ</t>
    </rPh>
    <rPh sb="12" eb="13">
      <t>ゴ</t>
    </rPh>
    <phoneticPr fontId="1"/>
  </si>
  <si>
    <t>(g2)⑪計算結果(補正後)</t>
    <rPh sb="5" eb="7">
      <t>ケイサン</t>
    </rPh>
    <rPh sb="7" eb="9">
      <t>ケッカ</t>
    </rPh>
    <rPh sb="10" eb="12">
      <t>ホセイ</t>
    </rPh>
    <rPh sb="12" eb="13">
      <t>ゴ</t>
    </rPh>
    <phoneticPr fontId="1"/>
  </si>
  <si>
    <t>⑫計算結果</t>
    <phoneticPr fontId="1"/>
  </si>
  <si>
    <t>(cd1)⑫計算結果(補正後)</t>
    <rPh sb="6" eb="8">
      <t>ケイサン</t>
    </rPh>
    <rPh sb="8" eb="10">
      <t>ケッカ</t>
    </rPh>
    <rPh sb="11" eb="13">
      <t>ホセイ</t>
    </rPh>
    <rPh sb="13" eb="14">
      <t>ゴ</t>
    </rPh>
    <phoneticPr fontId="1"/>
  </si>
  <si>
    <t>(d2)</t>
    <phoneticPr fontId="1"/>
  </si>
  <si>
    <t>(e1)</t>
    <phoneticPr fontId="1"/>
  </si>
  <si>
    <t>(e2)</t>
    <phoneticPr fontId="1"/>
  </si>
  <si>
    <t>(g1)</t>
    <phoneticPr fontId="1"/>
  </si>
  <si>
    <t>(g2)</t>
    <phoneticPr fontId="1"/>
  </si>
  <si>
    <t>特例あり補助員なしで認定を受ける</t>
  </si>
  <si>
    <t>特例あり補助員ありで認定を受ける</t>
  </si>
  <si>
    <t>【特例】定期供給設備点検及び定期消費設備調査をする一般消費者等がある場合(供給と消費で消費</t>
    <rPh sb="1" eb="3">
      <t>トクレイ</t>
    </rPh>
    <rPh sb="4" eb="6">
      <t>テイキ</t>
    </rPh>
    <rPh sb="6" eb="8">
      <t>キョウキュウ</t>
    </rPh>
    <rPh sb="8" eb="10">
      <t>セツビ</t>
    </rPh>
    <rPh sb="10" eb="12">
      <t>テンケン</t>
    </rPh>
    <rPh sb="12" eb="13">
      <t>オヨ</t>
    </rPh>
    <rPh sb="14" eb="16">
      <t>テイキ</t>
    </rPh>
    <rPh sb="16" eb="18">
      <t>ショウヒ</t>
    </rPh>
    <rPh sb="18" eb="20">
      <t>セツビ</t>
    </rPh>
    <rPh sb="20" eb="22">
      <t>チョウサ</t>
    </rPh>
    <rPh sb="25" eb="27">
      <t>イッパン</t>
    </rPh>
    <rPh sb="27" eb="29">
      <t>ショウヒ</t>
    </rPh>
    <rPh sb="29" eb="30">
      <t>シャ</t>
    </rPh>
    <rPh sb="30" eb="31">
      <t>トウ</t>
    </rPh>
    <rPh sb="34" eb="36">
      <t>バアイ</t>
    </rPh>
    <rPh sb="37" eb="39">
      <t>キョウキュウ</t>
    </rPh>
    <rPh sb="40" eb="42">
      <t>ショウヒ</t>
    </rPh>
    <rPh sb="43" eb="45">
      <t>ショウヒ</t>
    </rPh>
    <phoneticPr fontId="1"/>
  </si>
  <si>
    <t>者数が異なる場合、両方についてする戸数のみ特例を受け、それ以外の戸数についてはハ、ニによる)</t>
    <rPh sb="3" eb="4">
      <t>コト</t>
    </rPh>
    <rPh sb="6" eb="8">
      <t>バアイ</t>
    </rPh>
    <rPh sb="9" eb="11">
      <t>リョウホウ</t>
    </rPh>
    <rPh sb="17" eb="19">
      <t>コスウ</t>
    </rPh>
    <rPh sb="21" eb="23">
      <t>トクレイ</t>
    </rPh>
    <rPh sb="24" eb="25">
      <t>ウ</t>
    </rPh>
    <rPh sb="29" eb="31">
      <t>イガイ</t>
    </rPh>
    <rPh sb="32" eb="34">
      <t>コスウ</t>
    </rPh>
    <phoneticPr fontId="1"/>
  </si>
  <si>
    <t>【特例】定期供給設備点検</t>
    <rPh sb="1" eb="3">
      <t>トクレイ</t>
    </rPh>
    <rPh sb="4" eb="6">
      <t>テイキ</t>
    </rPh>
    <rPh sb="6" eb="8">
      <t>キョウキュウ</t>
    </rPh>
    <rPh sb="8" eb="10">
      <t>セツビ</t>
    </rPh>
    <rPh sb="10" eb="12">
      <t>テンケン</t>
    </rPh>
    <phoneticPr fontId="1"/>
  </si>
  <si>
    <t>　　　　及び定期消費調査</t>
    <phoneticPr fontId="1"/>
  </si>
  <si>
    <t>【特例なし】かつ【補助員なし】</t>
    <rPh sb="1" eb="3">
      <t>トクレイ</t>
    </rPh>
    <rPh sb="9" eb="12">
      <t>ホジョイン</t>
    </rPh>
    <phoneticPr fontId="1"/>
  </si>
  <si>
    <t>⑤計算結果(補正後)</t>
    <rPh sb="1" eb="3">
      <t>ケイサン</t>
    </rPh>
    <rPh sb="3" eb="5">
      <t>ケッカ</t>
    </rPh>
    <rPh sb="6" eb="8">
      <t>ホセイ</t>
    </rPh>
    <rPh sb="8" eb="9">
      <t>ゴ</t>
    </rPh>
    <phoneticPr fontId="1"/>
  </si>
  <si>
    <t>⑥計算結果(補正後)</t>
    <rPh sb="1" eb="3">
      <t>ケイサン</t>
    </rPh>
    <rPh sb="3" eb="5">
      <t>ケッカ</t>
    </rPh>
    <rPh sb="6" eb="8">
      <t>ホセイ</t>
    </rPh>
    <rPh sb="8" eb="9">
      <t>ゴ</t>
    </rPh>
    <phoneticPr fontId="1"/>
  </si>
  <si>
    <t>補助員数の計算値</t>
    <rPh sb="0" eb="3">
      <t>ホジョイン</t>
    </rPh>
    <rPh sb="3" eb="4">
      <t>スウ</t>
    </rPh>
    <rPh sb="5" eb="8">
      <t>ケイサンチ</t>
    </rPh>
    <phoneticPr fontId="1"/>
  </si>
  <si>
    <t>補助員の在籍数</t>
    <rPh sb="0" eb="3">
      <t>ホジョイン</t>
    </rPh>
    <rPh sb="4" eb="6">
      <t>ザイセキ</t>
    </rPh>
    <rPh sb="6" eb="7">
      <t>カズ</t>
    </rPh>
    <phoneticPr fontId="1"/>
  </si>
  <si>
    <t>調査員の数</t>
    <rPh sb="0" eb="2">
      <t>チョウサ</t>
    </rPh>
    <rPh sb="2" eb="3">
      <t>イン</t>
    </rPh>
    <rPh sb="4" eb="5">
      <t>スウ</t>
    </rPh>
    <phoneticPr fontId="1"/>
  </si>
  <si>
    <t>シート「滋様13-11」へ移動</t>
    <phoneticPr fontId="1"/>
  </si>
  <si>
    <t>供給開始時点検・調査の認定</t>
    <rPh sb="0" eb="2">
      <t>キョウキュウ</t>
    </rPh>
    <rPh sb="2" eb="4">
      <t>カイシ</t>
    </rPh>
    <rPh sb="4" eb="5">
      <t>ジ</t>
    </rPh>
    <rPh sb="5" eb="7">
      <t>テンケン</t>
    </rPh>
    <rPh sb="8" eb="10">
      <t>チョウサ</t>
    </rPh>
    <rPh sb="11" eb="13">
      <t>ニンテイ</t>
    </rPh>
    <phoneticPr fontId="1"/>
  </si>
  <si>
    <t>容器交換時等供給設備点検の認定</t>
    <rPh sb="0" eb="2">
      <t>ヨウキ</t>
    </rPh>
    <rPh sb="2" eb="4">
      <t>コウカン</t>
    </rPh>
    <rPh sb="4" eb="5">
      <t>ジ</t>
    </rPh>
    <rPh sb="5" eb="6">
      <t>トウ</t>
    </rPh>
    <rPh sb="6" eb="8">
      <t>キョウキュウ</t>
    </rPh>
    <rPh sb="8" eb="10">
      <t>セツビ</t>
    </rPh>
    <rPh sb="10" eb="12">
      <t>テンケン</t>
    </rPh>
    <rPh sb="13" eb="15">
      <t>ニンテイ</t>
    </rPh>
    <phoneticPr fontId="1"/>
  </si>
  <si>
    <t>事業者名</t>
    <rPh sb="0" eb="3">
      <t>ジギョウシャ</t>
    </rPh>
    <rPh sb="3" eb="4">
      <t>メイ</t>
    </rPh>
    <phoneticPr fontId="1"/>
  </si>
  <si>
    <t>事業所の名称</t>
    <rPh sb="0" eb="3">
      <t>ジギョウショ</t>
    </rPh>
    <rPh sb="4" eb="6">
      <t>メイショウ</t>
    </rPh>
    <phoneticPr fontId="1"/>
  </si>
  <si>
    <t>定期供給設備点検および定期消費設備調査の特例</t>
    <rPh sb="0" eb="2">
      <t>テイキ</t>
    </rPh>
    <rPh sb="2" eb="4">
      <t>キョウキュウ</t>
    </rPh>
    <rPh sb="4" eb="6">
      <t>セツビ</t>
    </rPh>
    <rPh sb="6" eb="8">
      <t>テンケン</t>
    </rPh>
    <rPh sb="11" eb="13">
      <t>テイキ</t>
    </rPh>
    <rPh sb="13" eb="15">
      <t>ショウヒ</t>
    </rPh>
    <rPh sb="15" eb="17">
      <t>セツビ</t>
    </rPh>
    <rPh sb="17" eb="19">
      <t>チョウサ</t>
    </rPh>
    <rPh sb="20" eb="22">
      <t>トクレイ</t>
    </rPh>
    <phoneticPr fontId="1"/>
  </si>
  <si>
    <t>定期供給設備点検の認定</t>
    <rPh sb="0" eb="2">
      <t>テイキ</t>
    </rPh>
    <rPh sb="2" eb="4">
      <t>キョウキュウ</t>
    </rPh>
    <rPh sb="4" eb="6">
      <t>セツビ</t>
    </rPh>
    <rPh sb="6" eb="8">
      <t>テンケン</t>
    </rPh>
    <rPh sb="9" eb="11">
      <t>ニンテイ</t>
    </rPh>
    <phoneticPr fontId="1"/>
  </si>
  <si>
    <t>定期消費設備調査</t>
    <rPh sb="0" eb="2">
      <t>テイキ</t>
    </rPh>
    <rPh sb="2" eb="4">
      <t>ショウヒ</t>
    </rPh>
    <rPh sb="4" eb="6">
      <t>セツビ</t>
    </rPh>
    <rPh sb="6" eb="8">
      <t>チョウサ</t>
    </rPh>
    <phoneticPr fontId="1"/>
  </si>
  <si>
    <t>定期消費設備調査の補助員</t>
    <rPh sb="0" eb="2">
      <t>テイキ</t>
    </rPh>
    <rPh sb="2" eb="4">
      <t>ショウヒ</t>
    </rPh>
    <rPh sb="4" eb="6">
      <t>セツビ</t>
    </rPh>
    <rPh sb="6" eb="8">
      <t>チョウサ</t>
    </rPh>
    <rPh sb="9" eb="12">
      <t>ホジョイン</t>
    </rPh>
    <phoneticPr fontId="1"/>
  </si>
  <si>
    <t>定期供給設備点検の補助員</t>
    <rPh sb="0" eb="2">
      <t>テイキ</t>
    </rPh>
    <rPh sb="2" eb="4">
      <t>キョウキュウ</t>
    </rPh>
    <rPh sb="4" eb="6">
      <t>セツビ</t>
    </rPh>
    <rPh sb="6" eb="8">
      <t>テンケン</t>
    </rPh>
    <rPh sb="9" eb="12">
      <t>ホジョイン</t>
    </rPh>
    <phoneticPr fontId="1"/>
  </si>
  <si>
    <t>周知の認定</t>
    <rPh sb="0" eb="2">
      <t>シュウチ</t>
    </rPh>
    <rPh sb="3" eb="5">
      <t>ニンテイ</t>
    </rPh>
    <phoneticPr fontId="1"/>
  </si>
  <si>
    <t>周知の特例</t>
    <rPh sb="0" eb="2">
      <t>シュウチ</t>
    </rPh>
    <rPh sb="3" eb="5">
      <t>トクレイ</t>
    </rPh>
    <phoneticPr fontId="1"/>
  </si>
  <si>
    <t>緊急時対応の認定</t>
    <rPh sb="0" eb="3">
      <t>キンキュウジ</t>
    </rPh>
    <rPh sb="3" eb="5">
      <t>タイオウ</t>
    </rPh>
    <rPh sb="6" eb="8">
      <t>ニンテイ</t>
    </rPh>
    <phoneticPr fontId="1"/>
  </si>
  <si>
    <t>緊急時連絡の認定</t>
    <rPh sb="0" eb="3">
      <t>キンキュウジ</t>
    </rPh>
    <rPh sb="3" eb="5">
      <t>レンラク</t>
    </rPh>
    <rPh sb="6" eb="8">
      <t>ニンテイ</t>
    </rPh>
    <phoneticPr fontId="1"/>
  </si>
  <si>
    <t>事業所に常時配置する保安業務資格者の数</t>
    <rPh sb="0" eb="3">
      <t>ジギョウショ</t>
    </rPh>
    <rPh sb="4" eb="6">
      <t>ジョウジ</t>
    </rPh>
    <rPh sb="6" eb="8">
      <t>ハイチ</t>
    </rPh>
    <rPh sb="10" eb="12">
      <t>ホアン</t>
    </rPh>
    <rPh sb="12" eb="14">
      <t>ギョウム</t>
    </rPh>
    <rPh sb="14" eb="17">
      <t>シカクシャ</t>
    </rPh>
    <rPh sb="18" eb="19">
      <t>カズ</t>
    </rPh>
    <phoneticPr fontId="1"/>
  </si>
  <si>
    <t>事業所に10分以内に到着できる保安業務資格者の数</t>
    <rPh sb="0" eb="3">
      <t>ジギョウショ</t>
    </rPh>
    <rPh sb="6" eb="7">
      <t>フン</t>
    </rPh>
    <rPh sb="7" eb="9">
      <t>イナイ</t>
    </rPh>
    <rPh sb="10" eb="12">
      <t>トウチャク</t>
    </rPh>
    <rPh sb="15" eb="17">
      <t>ホアン</t>
    </rPh>
    <rPh sb="17" eb="19">
      <t>ギョウム</t>
    </rPh>
    <rPh sb="19" eb="21">
      <t>シカク</t>
    </rPh>
    <rPh sb="21" eb="22">
      <t>シャ</t>
    </rPh>
    <rPh sb="23" eb="24">
      <t>カズ</t>
    </rPh>
    <phoneticPr fontId="1"/>
  </si>
  <si>
    <t>保安業務資格者の常時配置</t>
    <rPh sb="0" eb="2">
      <t>ホアン</t>
    </rPh>
    <rPh sb="2" eb="4">
      <t>ギョウム</t>
    </rPh>
    <rPh sb="4" eb="7">
      <t>シカクシャ</t>
    </rPh>
    <rPh sb="8" eb="10">
      <t>ジョウジ</t>
    </rPh>
    <rPh sb="10" eb="12">
      <t>ハイチ</t>
    </rPh>
    <phoneticPr fontId="1"/>
  </si>
  <si>
    <t>⑱計算結果(特例による場合で、定期供給設備点検の一般消費者を上回る定期消費設備調査数に対するものの計算)</t>
  </si>
  <si>
    <t>⑯計算結果(特例による場合で、定期消費設備調査の一般消費者を上回る定期供給設備点検数に対するものの計算)</t>
  </si>
  <si>
    <t>(c3)⑯計算結果(補正後)(特例による場合で、定期消費設備調査の一般消費者を上回る定期供給設備点検数に対するものの計算)</t>
    <rPh sb="5" eb="7">
      <t>ケイサン</t>
    </rPh>
    <rPh sb="7" eb="9">
      <t>ケッカ</t>
    </rPh>
    <rPh sb="10" eb="12">
      <t>ホセイ</t>
    </rPh>
    <rPh sb="12" eb="13">
      <t>ゴ</t>
    </rPh>
    <rPh sb="15" eb="17">
      <t>トクレイ</t>
    </rPh>
    <phoneticPr fontId="1"/>
  </si>
  <si>
    <t>⑭計算結果</t>
  </si>
  <si>
    <t>(cd2)⑭計算結果(補正後)</t>
    <rPh sb="6" eb="8">
      <t>ケイサン</t>
    </rPh>
    <rPh sb="8" eb="10">
      <t>ケッカ</t>
    </rPh>
    <rPh sb="11" eb="13">
      <t>ホセイ</t>
    </rPh>
    <rPh sb="13" eb="14">
      <t>ゴ</t>
    </rPh>
    <phoneticPr fontId="1"/>
  </si>
  <si>
    <t>⑬計算結果</t>
    <rPh sb="1" eb="3">
      <t>ケイサン</t>
    </rPh>
    <rPh sb="3" eb="5">
      <t>ケッカ</t>
    </rPh>
    <phoneticPr fontId="1"/>
  </si>
  <si>
    <t>(d5)⑬計算結果(補正後)</t>
    <rPh sb="5" eb="7">
      <t>ケイサン</t>
    </rPh>
    <rPh sb="7" eb="9">
      <t>ケッカ</t>
    </rPh>
    <rPh sb="10" eb="12">
      <t>ホセイ</t>
    </rPh>
    <rPh sb="12" eb="13">
      <t>ゴ</t>
    </rPh>
    <phoneticPr fontId="1"/>
  </si>
  <si>
    <t>⑲計算結果(特例による場合で、定期供給設備点検の一般消費者を上回る定期消費設備調査数に対するものの計算)</t>
  </si>
  <si>
    <t>(d4)⑲計算結果(補正後)(特例による場合で、定期供給設備点検の一般消費者を上回る定期消費設備調査数に対するものの計算)</t>
    <rPh sb="5" eb="7">
      <t>ケイサン</t>
    </rPh>
    <rPh sb="7" eb="9">
      <t>ケッカ</t>
    </rPh>
    <rPh sb="10" eb="12">
      <t>ホセイ</t>
    </rPh>
    <rPh sb="12" eb="13">
      <t>ゴ</t>
    </rPh>
    <phoneticPr fontId="1"/>
  </si>
  <si>
    <t>(d3)⑱計算結果(補正後)(特例による場合で、定期供給設備点検の一般消費者を上回る定期消費設備調査数に対するものの計算)</t>
    <rPh sb="5" eb="7">
      <t>ケイサン</t>
    </rPh>
    <rPh sb="7" eb="9">
      <t>ケッカ</t>
    </rPh>
    <rPh sb="10" eb="12">
      <t>ホセイ</t>
    </rPh>
    <rPh sb="12" eb="13">
      <t>ゴ</t>
    </rPh>
    <phoneticPr fontId="1"/>
  </si>
  <si>
    <t>⑰計算結果(特例による場合で、定期消費設備調査の一般消費者を上回る定期供給設備点検数に対するものの計算)</t>
  </si>
  <si>
    <t>(c4)⑰計算結果(補正後)(特例による場合で、定期消費設備調査の一般消費者を上回る定期供給設備点検数に対するものの計算)</t>
    <rPh sb="5" eb="7">
      <t>ケイサン</t>
    </rPh>
    <rPh sb="7" eb="9">
      <t>ケッカ</t>
    </rPh>
    <rPh sb="10" eb="12">
      <t>ホセイ</t>
    </rPh>
    <rPh sb="12" eb="13">
      <t>ゴ</t>
    </rPh>
    <phoneticPr fontId="1"/>
  </si>
  <si>
    <t>⑮計算結果</t>
    <rPh sb="1" eb="3">
      <t>ケイサン</t>
    </rPh>
    <rPh sb="3" eb="5">
      <t>ケッカ</t>
    </rPh>
    <phoneticPr fontId="1"/>
  </si>
  <si>
    <t>(d6)⑮計算結果(補正後)</t>
    <phoneticPr fontId="1"/>
  </si>
  <si>
    <t>(d5)</t>
    <phoneticPr fontId="1"/>
  </si>
  <si>
    <t>(d6)</t>
    <phoneticPr fontId="1"/>
  </si>
  <si>
    <t>1. 保安業務に係る技術的能力の算定に係る計算式</t>
    <rPh sb="3" eb="5">
      <t>ホアン</t>
    </rPh>
    <rPh sb="5" eb="7">
      <t>ギョウム</t>
    </rPh>
    <rPh sb="8" eb="9">
      <t>カカ</t>
    </rPh>
    <rPh sb="10" eb="13">
      <t>ギジュツテキ</t>
    </rPh>
    <rPh sb="13" eb="15">
      <t>ノウリョク</t>
    </rPh>
    <rPh sb="16" eb="18">
      <t>サンテイ</t>
    </rPh>
    <rPh sb="19" eb="20">
      <t>カカ</t>
    </rPh>
    <rPh sb="21" eb="24">
      <t>ケイサンシキ</t>
    </rPh>
    <phoneticPr fontId="1"/>
  </si>
  <si>
    <t>2. 業務区分ごとの計算結果のまとめ</t>
    <rPh sb="3" eb="5">
      <t>ギョウム</t>
    </rPh>
    <rPh sb="5" eb="7">
      <t>クブン</t>
    </rPh>
    <rPh sb="10" eb="12">
      <t>ケイサン</t>
    </rPh>
    <rPh sb="12" eb="14">
      <t>ケッカ</t>
    </rPh>
    <phoneticPr fontId="1"/>
  </si>
  <si>
    <t>※計算しなかったところについては、「－」を記載する。</t>
    <rPh sb="21" eb="23">
      <t>キサイ</t>
    </rPh>
    <phoneticPr fontId="1"/>
  </si>
  <si>
    <t>(h)⑲計算結果(補正後)</t>
    <rPh sb="4" eb="6">
      <t>ケイサン</t>
    </rPh>
    <rPh sb="6" eb="8">
      <t>ケッカ</t>
    </rPh>
    <rPh sb="9" eb="11">
      <t>ホセイ</t>
    </rPh>
    <rPh sb="11" eb="12">
      <t>ゴ</t>
    </rPh>
    <phoneticPr fontId="1"/>
  </si>
  <si>
    <t>定期供給設備点検および定期消費設備調査の特例ありの場合で、特例適用されない定期供給設備点検または定期消費設備調査</t>
    <rPh sb="0" eb="2">
      <t>テイキ</t>
    </rPh>
    <rPh sb="2" eb="4">
      <t>キョウキュウ</t>
    </rPh>
    <rPh sb="4" eb="6">
      <t>セツビ</t>
    </rPh>
    <rPh sb="6" eb="8">
      <t>テンケン</t>
    </rPh>
    <rPh sb="11" eb="13">
      <t>テイキ</t>
    </rPh>
    <rPh sb="13" eb="15">
      <t>ショウヒ</t>
    </rPh>
    <rPh sb="15" eb="17">
      <t>セツビ</t>
    </rPh>
    <rPh sb="17" eb="19">
      <t>チョウサ</t>
    </rPh>
    <rPh sb="20" eb="22">
      <t>トクレイ</t>
    </rPh>
    <rPh sb="25" eb="27">
      <t>バアイ</t>
    </rPh>
    <rPh sb="29" eb="31">
      <t>トクレイ</t>
    </rPh>
    <rPh sb="31" eb="33">
      <t>テキヨウ</t>
    </rPh>
    <rPh sb="37" eb="39">
      <t>テイキ</t>
    </rPh>
    <rPh sb="39" eb="41">
      <t>キョウキュウ</t>
    </rPh>
    <rPh sb="41" eb="43">
      <t>セツビ</t>
    </rPh>
    <rPh sb="43" eb="45">
      <t>テンケン</t>
    </rPh>
    <rPh sb="48" eb="50">
      <t>テイキ</t>
    </rPh>
    <rPh sb="50" eb="52">
      <t>ショウヒ</t>
    </rPh>
    <rPh sb="52" eb="54">
      <t>セツビ</t>
    </rPh>
    <rPh sb="54" eb="56">
      <t>チョウサ</t>
    </rPh>
    <phoneticPr fontId="1"/>
  </si>
  <si>
    <t>特例による</t>
    <rPh sb="0" eb="2">
      <t>トクレイ</t>
    </rPh>
    <phoneticPr fontId="1"/>
  </si>
  <si>
    <t>3. 保安業務資格者</t>
    <rPh sb="3" eb="5">
      <t>ホアン</t>
    </rPh>
    <rPh sb="5" eb="7">
      <t>ギョウム</t>
    </rPh>
    <rPh sb="7" eb="10">
      <t>シカクシャ</t>
    </rPh>
    <phoneticPr fontId="1"/>
  </si>
  <si>
    <t>3-1 保安業務資格者数</t>
    <rPh sb="4" eb="6">
      <t>ホアン</t>
    </rPh>
    <rPh sb="6" eb="8">
      <t>ギョウム</t>
    </rPh>
    <rPh sb="8" eb="11">
      <t>シカクシャ</t>
    </rPh>
    <rPh sb="11" eb="12">
      <t>スウ</t>
    </rPh>
    <phoneticPr fontId="1"/>
  </si>
  <si>
    <t>3-2 補助員数（補助員ありのみの合計）</t>
    <rPh sb="4" eb="7">
      <t>ホジョイン</t>
    </rPh>
    <rPh sb="7" eb="8">
      <t>スウ</t>
    </rPh>
    <rPh sb="9" eb="12">
      <t>ホジョイン</t>
    </rPh>
    <rPh sb="17" eb="19">
      <t>ゴウケイ</t>
    </rPh>
    <phoneticPr fontId="1"/>
  </si>
  <si>
    <t>3-3 緊急時対応をする事業所に常駐する保安業務資格者の数</t>
    <rPh sb="4" eb="7">
      <t>キンキュウジ</t>
    </rPh>
    <rPh sb="7" eb="9">
      <t>タイオウ</t>
    </rPh>
    <rPh sb="12" eb="15">
      <t>ジギョウショ</t>
    </rPh>
    <rPh sb="16" eb="18">
      <t>ジョウチュウ</t>
    </rPh>
    <rPh sb="20" eb="27">
      <t>ホアンギョウムシカクシャ</t>
    </rPh>
    <rPh sb="28" eb="29">
      <t>ジョウスウ</t>
    </rPh>
    <phoneticPr fontId="1"/>
  </si>
  <si>
    <t>申請者名</t>
    <rPh sb="0" eb="3">
      <t>シンセイシャ</t>
    </rPh>
    <rPh sb="3" eb="4">
      <t>メイ</t>
    </rPh>
    <phoneticPr fontId="1"/>
  </si>
  <si>
    <t>申請年月日</t>
    <rPh sb="0" eb="2">
      <t>シンセイ</t>
    </rPh>
    <rPh sb="2" eb="5">
      <t>ネンガッピ</t>
    </rPh>
    <phoneticPr fontId="1"/>
  </si>
  <si>
    <t>申請書の名称</t>
    <rPh sb="0" eb="3">
      <t>シンセイショ</t>
    </rPh>
    <rPh sb="4" eb="6">
      <t>メイショウ</t>
    </rPh>
    <phoneticPr fontId="1"/>
  </si>
  <si>
    <t>手数料</t>
    <rPh sb="0" eb="3">
      <t>テスウリョウ</t>
    </rPh>
    <phoneticPr fontId="1"/>
  </si>
  <si>
    <t>滋賀県収入証紙　貼付欄</t>
    <rPh sb="0" eb="3">
      <t>シガケン</t>
    </rPh>
    <rPh sb="3" eb="5">
      <t>シュウニュウ</t>
    </rPh>
    <rPh sb="5" eb="7">
      <t>ショウシ</t>
    </rPh>
    <rPh sb="8" eb="9">
      <t>ハ</t>
    </rPh>
    <rPh sb="9" eb="10">
      <t>ツ</t>
    </rPh>
    <rPh sb="10" eb="11">
      <t>ラン</t>
    </rPh>
    <phoneticPr fontId="1"/>
  </si>
  <si>
    <t>※滋賀県収入証紙は、滋賀県使用料および手数料条例第２条第２項（62）（別表第55）で必要額</t>
    <rPh sb="1" eb="4">
      <t>シガケン</t>
    </rPh>
    <rPh sb="4" eb="6">
      <t>シュウニュウ</t>
    </rPh>
    <rPh sb="6" eb="8">
      <t>ショウシ</t>
    </rPh>
    <rPh sb="10" eb="13">
      <t>シガケン</t>
    </rPh>
    <rPh sb="13" eb="16">
      <t>シヨウリョウ</t>
    </rPh>
    <rPh sb="19" eb="22">
      <t>テスウリョウ</t>
    </rPh>
    <rPh sb="22" eb="24">
      <t>ジョウレイ</t>
    </rPh>
    <rPh sb="24" eb="25">
      <t>ダイ</t>
    </rPh>
    <rPh sb="26" eb="27">
      <t>ジョウ</t>
    </rPh>
    <rPh sb="27" eb="28">
      <t>ダイ</t>
    </rPh>
    <rPh sb="29" eb="30">
      <t>コウ</t>
    </rPh>
    <rPh sb="35" eb="37">
      <t>ベッピョウ</t>
    </rPh>
    <rPh sb="37" eb="38">
      <t>ダイ</t>
    </rPh>
    <rPh sb="42" eb="44">
      <t>ヒツヨウ</t>
    </rPh>
    <rPh sb="44" eb="45">
      <t>ガク</t>
    </rPh>
    <phoneticPr fontId="1"/>
  </si>
  <si>
    <t>　を確認して貼り付けしてください。</t>
    <phoneticPr fontId="1"/>
  </si>
  <si>
    <t>収入証紙</t>
    <rPh sb="0" eb="2">
      <t>シュウニュウ</t>
    </rPh>
    <rPh sb="2" eb="4">
      <t>ショウシ</t>
    </rPh>
    <phoneticPr fontId="1"/>
  </si>
  <si>
    <t>収入証紙の額</t>
    <rPh sb="0" eb="2">
      <t>シュウニュウ</t>
    </rPh>
    <rPh sb="2" eb="4">
      <t>ショウシ</t>
    </rPh>
    <rPh sb="5" eb="6">
      <t>ガク</t>
    </rPh>
    <phoneticPr fontId="1"/>
  </si>
  <si>
    <t>□</t>
  </si>
  <si>
    <t>様式第14「保安機関認定更新申請書」</t>
    <rPh sb="0" eb="2">
      <t>ヨウシキ</t>
    </rPh>
    <rPh sb="2" eb="3">
      <t>ダイ</t>
    </rPh>
    <rPh sb="6" eb="8">
      <t>ホアン</t>
    </rPh>
    <rPh sb="8" eb="10">
      <t>キカン</t>
    </rPh>
    <rPh sb="10" eb="12">
      <t>ニンテイ</t>
    </rPh>
    <rPh sb="12" eb="14">
      <t>コウシン</t>
    </rPh>
    <rPh sb="14" eb="17">
      <t>シンセイショ</t>
    </rPh>
    <phoneticPr fontId="1"/>
  </si>
  <si>
    <t>滋賀県収入証紙</t>
    <rPh sb="0" eb="3">
      <t>シガケン</t>
    </rPh>
    <rPh sb="3" eb="5">
      <t>シュウニュウ</t>
    </rPh>
    <rPh sb="5" eb="7">
      <t>ショウシ</t>
    </rPh>
    <phoneticPr fontId="1"/>
  </si>
  <si>
    <t>様式第13「保安業務計画書」</t>
    <rPh sb="0" eb="2">
      <t>ヨウシキ</t>
    </rPh>
    <rPh sb="2" eb="3">
      <t>ダイ</t>
    </rPh>
    <rPh sb="6" eb="8">
      <t>ホアン</t>
    </rPh>
    <rPh sb="8" eb="10">
      <t>ギョウム</t>
    </rPh>
    <rPh sb="10" eb="12">
      <t>ケイカク</t>
    </rPh>
    <rPh sb="12" eb="13">
      <t>ショ</t>
    </rPh>
    <phoneticPr fontId="1"/>
  </si>
  <si>
    <t>滋LP様式第13-1「保安機関の説明書」</t>
    <rPh sb="0" eb="1">
      <t>ジ</t>
    </rPh>
    <rPh sb="3" eb="5">
      <t>ヨウシキ</t>
    </rPh>
    <rPh sb="5" eb="6">
      <t>ダイ</t>
    </rPh>
    <rPh sb="11" eb="13">
      <t>ホアン</t>
    </rPh>
    <rPh sb="13" eb="15">
      <t>キカン</t>
    </rPh>
    <rPh sb="16" eb="19">
      <t>セツメイショ</t>
    </rPh>
    <phoneticPr fontId="1"/>
  </si>
  <si>
    <t>□</t>
    <phoneticPr fontId="1"/>
  </si>
  <si>
    <t>滋LP様式第13-3「緊急時対応の方法を説明した書面」</t>
    <rPh sb="0" eb="1">
      <t>ジ</t>
    </rPh>
    <rPh sb="3" eb="5">
      <t>ヨウシキ</t>
    </rPh>
    <rPh sb="5" eb="6">
      <t>ダイ</t>
    </rPh>
    <rPh sb="11" eb="14">
      <t>キンキュウジ</t>
    </rPh>
    <rPh sb="14" eb="16">
      <t>タイオウ</t>
    </rPh>
    <rPh sb="17" eb="19">
      <t>ホウホウ</t>
    </rPh>
    <rPh sb="20" eb="22">
      <t>セツメイ</t>
    </rPh>
    <rPh sb="24" eb="26">
      <t>ショメン</t>
    </rPh>
    <phoneticPr fontId="1"/>
  </si>
  <si>
    <t>緊急時対応時に出動するための手段の写真</t>
    <rPh sb="0" eb="3">
      <t>キンキュウジ</t>
    </rPh>
    <rPh sb="3" eb="5">
      <t>タイオウ</t>
    </rPh>
    <rPh sb="5" eb="6">
      <t>ジ</t>
    </rPh>
    <rPh sb="7" eb="9">
      <t>シュツドウ</t>
    </rPh>
    <rPh sb="14" eb="16">
      <t>シュダン</t>
    </rPh>
    <rPh sb="17" eb="19">
      <t>シャシン</t>
    </rPh>
    <phoneticPr fontId="1"/>
  </si>
  <si>
    <t>滋LP様式第13-5「役員及び規則第33条に定める構成員の構成を説明した書面」</t>
    <rPh sb="0" eb="1">
      <t>ジ</t>
    </rPh>
    <rPh sb="3" eb="5">
      <t>ヨウシキ</t>
    </rPh>
    <rPh sb="5" eb="6">
      <t>ダイ</t>
    </rPh>
    <rPh sb="11" eb="13">
      <t>ヤクイン</t>
    </rPh>
    <rPh sb="13" eb="14">
      <t>オヨ</t>
    </rPh>
    <rPh sb="15" eb="17">
      <t>キソク</t>
    </rPh>
    <rPh sb="17" eb="18">
      <t>ダイ</t>
    </rPh>
    <rPh sb="20" eb="21">
      <t>ジョウ</t>
    </rPh>
    <rPh sb="22" eb="23">
      <t>サダ</t>
    </rPh>
    <rPh sb="25" eb="28">
      <t>コウセイイン</t>
    </rPh>
    <rPh sb="29" eb="31">
      <t>コウセイ</t>
    </rPh>
    <rPh sb="32" eb="34">
      <t>セツメイ</t>
    </rPh>
    <rPh sb="36" eb="38">
      <t>ショメン</t>
    </rPh>
    <phoneticPr fontId="1"/>
  </si>
  <si>
    <t>滋LP様式第13-6「保安業務以外の業務の種類及び概要を記載した書面」</t>
    <rPh sb="0" eb="1">
      <t>ジ</t>
    </rPh>
    <rPh sb="3" eb="5">
      <t>ヨウシキ</t>
    </rPh>
    <rPh sb="5" eb="6">
      <t>ダイ</t>
    </rPh>
    <rPh sb="11" eb="13">
      <t>ホアン</t>
    </rPh>
    <rPh sb="13" eb="15">
      <t>ギョウム</t>
    </rPh>
    <rPh sb="15" eb="17">
      <t>イガイ</t>
    </rPh>
    <rPh sb="18" eb="20">
      <t>ギョウム</t>
    </rPh>
    <rPh sb="21" eb="23">
      <t>シュルイ</t>
    </rPh>
    <rPh sb="23" eb="24">
      <t>オヨ</t>
    </rPh>
    <rPh sb="25" eb="27">
      <t>ガイヨウ</t>
    </rPh>
    <rPh sb="28" eb="30">
      <t>キサイ</t>
    </rPh>
    <rPh sb="32" eb="34">
      <t>ショメン</t>
    </rPh>
    <phoneticPr fontId="1"/>
  </si>
  <si>
    <t>法人の定款</t>
    <rPh sb="0" eb="2">
      <t>ホウジン</t>
    </rPh>
    <rPh sb="3" eb="5">
      <t>テイカン</t>
    </rPh>
    <phoneticPr fontId="1"/>
  </si>
  <si>
    <t>法人の登記事項証明書</t>
    <rPh sb="0" eb="2">
      <t>ホウジン</t>
    </rPh>
    <rPh sb="3" eb="5">
      <t>トウキ</t>
    </rPh>
    <rPh sb="5" eb="7">
      <t>ジコウ</t>
    </rPh>
    <rPh sb="7" eb="10">
      <t>ショウメイショ</t>
    </rPh>
    <phoneticPr fontId="1"/>
  </si>
  <si>
    <t>滋LP様式第13-7「欠格条項に該当しないことの誓約書(法人用)」</t>
    <rPh sb="0" eb="1">
      <t>ジ</t>
    </rPh>
    <rPh sb="3" eb="5">
      <t>ヨウシキ</t>
    </rPh>
    <rPh sb="5" eb="6">
      <t>ダイ</t>
    </rPh>
    <rPh sb="11" eb="13">
      <t>ケッカク</t>
    </rPh>
    <rPh sb="13" eb="15">
      <t>ジョウコウ</t>
    </rPh>
    <rPh sb="16" eb="18">
      <t>ガイトウ</t>
    </rPh>
    <rPh sb="24" eb="27">
      <t>セイヤクショ</t>
    </rPh>
    <rPh sb="28" eb="31">
      <t>ホウジンヨウ</t>
    </rPh>
    <phoneticPr fontId="1"/>
  </si>
  <si>
    <t>滋LP様式第13-8「欠格条項に該当しないことの誓約書(個人用)」</t>
    <rPh sb="0" eb="1">
      <t>ジ</t>
    </rPh>
    <rPh sb="3" eb="5">
      <t>ヨウシキ</t>
    </rPh>
    <rPh sb="5" eb="6">
      <t>ダイ</t>
    </rPh>
    <rPh sb="11" eb="13">
      <t>ケッカク</t>
    </rPh>
    <rPh sb="13" eb="15">
      <t>ジョウコウ</t>
    </rPh>
    <rPh sb="16" eb="18">
      <t>ガイトウ</t>
    </rPh>
    <rPh sb="24" eb="27">
      <t>セイヤクショ</t>
    </rPh>
    <rPh sb="28" eb="31">
      <t>コジンヨウ</t>
    </rPh>
    <phoneticPr fontId="1"/>
  </si>
  <si>
    <t>滋LP様式第13-9「保安業務に係る技術的能力の算定書」</t>
    <rPh sb="0" eb="1">
      <t>ジ</t>
    </rPh>
    <rPh sb="3" eb="5">
      <t>ヨウシキ</t>
    </rPh>
    <rPh sb="5" eb="6">
      <t>ダイ</t>
    </rPh>
    <rPh sb="11" eb="13">
      <t>ホアン</t>
    </rPh>
    <rPh sb="13" eb="15">
      <t>ギョウム</t>
    </rPh>
    <rPh sb="16" eb="17">
      <t>カカ</t>
    </rPh>
    <rPh sb="18" eb="21">
      <t>ギジュツテキ</t>
    </rPh>
    <rPh sb="21" eb="23">
      <t>ノウリョク</t>
    </rPh>
    <rPh sb="24" eb="26">
      <t>サンテイ</t>
    </rPh>
    <rPh sb="26" eb="27">
      <t>ショ</t>
    </rPh>
    <phoneticPr fontId="1"/>
  </si>
  <si>
    <t>滋LP様式第13-10「保安業務資格者名簿および在籍証明書」</t>
    <rPh sb="0" eb="1">
      <t>ジ</t>
    </rPh>
    <rPh sb="3" eb="5">
      <t>ヨウシキ</t>
    </rPh>
    <rPh sb="5" eb="6">
      <t>ダイ</t>
    </rPh>
    <rPh sb="12" eb="14">
      <t>ホアン</t>
    </rPh>
    <rPh sb="14" eb="16">
      <t>ギョウム</t>
    </rPh>
    <rPh sb="16" eb="19">
      <t>シカクシャ</t>
    </rPh>
    <rPh sb="19" eb="21">
      <t>メイボ</t>
    </rPh>
    <rPh sb="24" eb="26">
      <t>ザイセキ</t>
    </rPh>
    <rPh sb="26" eb="29">
      <t>ショウメイショ</t>
    </rPh>
    <phoneticPr fontId="1"/>
  </si>
  <si>
    <t>保安業務資格者の免状の写し</t>
    <rPh sb="0" eb="2">
      <t>ホアン</t>
    </rPh>
    <rPh sb="2" eb="4">
      <t>ギョウム</t>
    </rPh>
    <rPh sb="4" eb="7">
      <t>シカクシャ</t>
    </rPh>
    <rPh sb="8" eb="10">
      <t>メンジョウ</t>
    </rPh>
    <rPh sb="11" eb="12">
      <t>ウツ</t>
    </rPh>
    <phoneticPr fontId="1"/>
  </si>
  <si>
    <t>保安業務資格者の再講習受講記録の写し</t>
    <rPh sb="0" eb="2">
      <t>ホアン</t>
    </rPh>
    <rPh sb="2" eb="4">
      <t>ギョウム</t>
    </rPh>
    <rPh sb="4" eb="7">
      <t>シカクシャ</t>
    </rPh>
    <rPh sb="8" eb="11">
      <t>サイコウシュウ</t>
    </rPh>
    <rPh sb="11" eb="13">
      <t>ジュコウ</t>
    </rPh>
    <rPh sb="13" eb="15">
      <t>キロク</t>
    </rPh>
    <rPh sb="16" eb="17">
      <t>ウツ</t>
    </rPh>
    <phoneticPr fontId="1"/>
  </si>
  <si>
    <t>滋LP様式第13-11「実務経験を必要とする保安業務資格者の実務経験を証する書面」</t>
    <rPh sb="0" eb="1">
      <t>ジ</t>
    </rPh>
    <rPh sb="3" eb="5">
      <t>ヨウシキ</t>
    </rPh>
    <rPh sb="5" eb="6">
      <t>ダイ</t>
    </rPh>
    <rPh sb="12" eb="14">
      <t>ジツム</t>
    </rPh>
    <rPh sb="14" eb="16">
      <t>ケイケン</t>
    </rPh>
    <rPh sb="17" eb="19">
      <t>ヒツヨウ</t>
    </rPh>
    <rPh sb="22" eb="24">
      <t>ホアン</t>
    </rPh>
    <rPh sb="24" eb="26">
      <t>ギョウム</t>
    </rPh>
    <rPh sb="26" eb="29">
      <t>シカクシャ</t>
    </rPh>
    <rPh sb="30" eb="32">
      <t>ジツム</t>
    </rPh>
    <rPh sb="32" eb="34">
      <t>ケイケン</t>
    </rPh>
    <rPh sb="35" eb="36">
      <t>ショウ</t>
    </rPh>
    <rPh sb="38" eb="40">
      <t>ショメン</t>
    </rPh>
    <phoneticPr fontId="1"/>
  </si>
  <si>
    <t>滋LP様式第13-12「保安業務用機器の専有証明書」</t>
    <rPh sb="0" eb="1">
      <t>ジ</t>
    </rPh>
    <rPh sb="3" eb="5">
      <t>ヨウシキ</t>
    </rPh>
    <rPh sb="5" eb="6">
      <t>ダイ</t>
    </rPh>
    <rPh sb="12" eb="14">
      <t>ホアン</t>
    </rPh>
    <rPh sb="14" eb="17">
      <t>ギョウムヨウ</t>
    </rPh>
    <rPh sb="17" eb="19">
      <t>キキ</t>
    </rPh>
    <rPh sb="20" eb="22">
      <t>センユウ</t>
    </rPh>
    <rPh sb="22" eb="25">
      <t>ショウメイショ</t>
    </rPh>
    <phoneticPr fontId="1"/>
  </si>
  <si>
    <t>自記圧力計の校正記録</t>
    <rPh sb="0" eb="2">
      <t>ジキ</t>
    </rPh>
    <rPh sb="2" eb="5">
      <t>アツリョクケイ</t>
    </rPh>
    <rPh sb="6" eb="8">
      <t>コウセイ</t>
    </rPh>
    <rPh sb="8" eb="10">
      <t>キロク</t>
    </rPh>
    <phoneticPr fontId="1"/>
  </si>
  <si>
    <t>自記圧力計の写真</t>
    <rPh sb="0" eb="2">
      <t>ジキ</t>
    </rPh>
    <rPh sb="2" eb="5">
      <t>アツリョクケイ</t>
    </rPh>
    <rPh sb="6" eb="8">
      <t>シャシン</t>
    </rPh>
    <phoneticPr fontId="1"/>
  </si>
  <si>
    <t>マノメータの写真</t>
    <rPh sb="6" eb="8">
      <t>シャシン</t>
    </rPh>
    <phoneticPr fontId="1"/>
  </si>
  <si>
    <t>ガス検知器の写真</t>
    <rPh sb="2" eb="5">
      <t>ケンチキ</t>
    </rPh>
    <rPh sb="6" eb="8">
      <t>シャシン</t>
    </rPh>
    <phoneticPr fontId="1"/>
  </si>
  <si>
    <t>漏えい検知液の写真</t>
    <rPh sb="0" eb="1">
      <t>ロウ</t>
    </rPh>
    <rPh sb="3" eb="5">
      <t>ケンチ</t>
    </rPh>
    <rPh sb="5" eb="6">
      <t>エキ</t>
    </rPh>
    <rPh sb="7" eb="9">
      <t>シャシン</t>
    </rPh>
    <phoneticPr fontId="1"/>
  </si>
  <si>
    <t>緊急工具類の写真</t>
    <rPh sb="0" eb="2">
      <t>キンキュウ</t>
    </rPh>
    <rPh sb="2" eb="4">
      <t>コウグ</t>
    </rPh>
    <rPh sb="4" eb="5">
      <t>ルイ</t>
    </rPh>
    <rPh sb="6" eb="8">
      <t>シャシン</t>
    </rPh>
    <phoneticPr fontId="1"/>
  </si>
  <si>
    <t>一酸化炭素測定器の写真</t>
    <rPh sb="0" eb="3">
      <t>イッサンカ</t>
    </rPh>
    <rPh sb="3" eb="5">
      <t>タンソ</t>
    </rPh>
    <rPh sb="5" eb="8">
      <t>ソクテイキ</t>
    </rPh>
    <rPh sb="9" eb="11">
      <t>シャシン</t>
    </rPh>
    <phoneticPr fontId="1"/>
  </si>
  <si>
    <t>ボーリングバーの写真</t>
    <rPh sb="8" eb="10">
      <t>シャシン</t>
    </rPh>
    <phoneticPr fontId="1"/>
  </si>
  <si>
    <t>現在の保安機関認定証の写し</t>
    <rPh sb="0" eb="2">
      <t>ゲンザイ</t>
    </rPh>
    <rPh sb="3" eb="5">
      <t>ホアン</t>
    </rPh>
    <rPh sb="5" eb="7">
      <t>キカン</t>
    </rPh>
    <rPh sb="7" eb="9">
      <t>ニンテイ</t>
    </rPh>
    <rPh sb="9" eb="10">
      <t>ショウ</t>
    </rPh>
    <rPh sb="11" eb="12">
      <t>ウツ</t>
    </rPh>
    <phoneticPr fontId="1"/>
  </si>
  <si>
    <t>現在の保安業務規程の写し</t>
    <rPh sb="0" eb="2">
      <t>ゲンザイ</t>
    </rPh>
    <rPh sb="3" eb="5">
      <t>ホアン</t>
    </rPh>
    <rPh sb="5" eb="7">
      <t>ギョウム</t>
    </rPh>
    <rPh sb="7" eb="9">
      <t>キテイ</t>
    </rPh>
    <rPh sb="10" eb="11">
      <t>ウツ</t>
    </rPh>
    <phoneticPr fontId="1"/>
  </si>
  <si>
    <t>滋LP様式第13-2「事業所の位置及び緊急時対応を行おうとする一般消費者等の範囲を示した図面」</t>
    <rPh sb="0" eb="1">
      <t>ジ</t>
    </rPh>
    <rPh sb="3" eb="5">
      <t>ヨウシキ</t>
    </rPh>
    <rPh sb="5" eb="6">
      <t>ダイ</t>
    </rPh>
    <rPh sb="11" eb="14">
      <t>ジギョウショ</t>
    </rPh>
    <rPh sb="15" eb="17">
      <t>イチ</t>
    </rPh>
    <rPh sb="17" eb="18">
      <t>オヨ</t>
    </rPh>
    <rPh sb="19" eb="22">
      <t>キンキュウジ</t>
    </rPh>
    <rPh sb="22" eb="24">
      <t>タイオウ</t>
    </rPh>
    <rPh sb="25" eb="26">
      <t>オコナ</t>
    </rPh>
    <rPh sb="31" eb="33">
      <t>イッパン</t>
    </rPh>
    <rPh sb="33" eb="36">
      <t>ショウヒシャ</t>
    </rPh>
    <rPh sb="36" eb="37">
      <t>トウ</t>
    </rPh>
    <rPh sb="38" eb="40">
      <t>ハンイ</t>
    </rPh>
    <phoneticPr fontId="1"/>
  </si>
  <si>
    <t>滋LP様式第13-4「液化石油ガスによる災害により支払うことのある損害賠償の支払い能力を証する書面」</t>
    <rPh sb="0" eb="1">
      <t>ジ</t>
    </rPh>
    <rPh sb="3" eb="5">
      <t>ヨウシキ</t>
    </rPh>
    <rPh sb="5" eb="6">
      <t>ダイ</t>
    </rPh>
    <rPh sb="11" eb="13">
      <t>エキカ</t>
    </rPh>
    <rPh sb="13" eb="15">
      <t>セキユ</t>
    </rPh>
    <rPh sb="20" eb="22">
      <t>サイガイ</t>
    </rPh>
    <rPh sb="25" eb="27">
      <t>シハラ</t>
    </rPh>
    <rPh sb="33" eb="35">
      <t>ソンガイ</t>
    </rPh>
    <rPh sb="35" eb="37">
      <t>バイショウ</t>
    </rPh>
    <rPh sb="38" eb="40">
      <t>シハラ</t>
    </rPh>
    <phoneticPr fontId="1"/>
  </si>
  <si>
    <t>滋LP様式第13-2に直接記載</t>
    <phoneticPr fontId="1"/>
  </si>
  <si>
    <t>滋LP様式第13-3に直接記載</t>
    <phoneticPr fontId="1"/>
  </si>
  <si>
    <t>滋LP様式第13-11に直接記載</t>
    <phoneticPr fontId="1"/>
  </si>
  <si>
    <t>　　　　　　　　 意思疎通を適正に行うことができない者（規則第30条の２）</t>
    <phoneticPr fontId="1"/>
  </si>
  <si>
    <r>
      <rPr>
        <u/>
        <sz val="10.5"/>
        <color theme="1"/>
        <rFont val="ＭＳ 明朝"/>
        <family val="1"/>
        <charset val="128"/>
      </rPr>
      <t>注意事項</t>
    </r>
    <r>
      <rPr>
        <sz val="10.5"/>
        <color theme="1"/>
        <rFont val="ＭＳ 明朝"/>
        <family val="1"/>
        <charset val="128"/>
      </rPr>
      <t>　○下記の計算はすべて小数点以下第４位を四捨五入した数とする。ただし、0を超え</t>
    </r>
    <rPh sb="0" eb="2">
      <t>チュウイ</t>
    </rPh>
    <rPh sb="2" eb="4">
      <t>ジコウ</t>
    </rPh>
    <rPh sb="6" eb="8">
      <t>カキ</t>
    </rPh>
    <rPh sb="9" eb="11">
      <t>ケイサン</t>
    </rPh>
    <rPh sb="15" eb="18">
      <t>ショウスウテン</t>
    </rPh>
    <rPh sb="18" eb="20">
      <t>イカ</t>
    </rPh>
    <rPh sb="20" eb="21">
      <t>ダイ</t>
    </rPh>
    <rPh sb="22" eb="23">
      <t>イ</t>
    </rPh>
    <rPh sb="24" eb="28">
      <t>シシャゴニュウ</t>
    </rPh>
    <rPh sb="30" eb="31">
      <t>カズ</t>
    </rPh>
    <rPh sb="41" eb="42">
      <t>コ</t>
    </rPh>
    <phoneticPr fontId="1"/>
  </si>
  <si>
    <t>　　　　　　0.001未満の場合は、0.001とする。</t>
    <phoneticPr fontId="1"/>
  </si>
  <si>
    <t>保安業務資格者の数は、保安業務に係る技術的能力の基準等の細目を定める告示第２条による。</t>
    <rPh sb="0" eb="2">
      <t>ホアン</t>
    </rPh>
    <rPh sb="2" eb="4">
      <t>ギョウム</t>
    </rPh>
    <rPh sb="4" eb="7">
      <t>シカクシャ</t>
    </rPh>
    <rPh sb="8" eb="9">
      <t>カズ</t>
    </rPh>
    <rPh sb="11" eb="13">
      <t>ホアン</t>
    </rPh>
    <rPh sb="13" eb="15">
      <t>ギョウム</t>
    </rPh>
    <rPh sb="16" eb="17">
      <t>カカ</t>
    </rPh>
    <rPh sb="18" eb="21">
      <t>ギジュツテキ</t>
    </rPh>
    <rPh sb="21" eb="23">
      <t>ノウリョク</t>
    </rPh>
    <rPh sb="24" eb="26">
      <t>キジュン</t>
    </rPh>
    <rPh sb="26" eb="27">
      <t>トウ</t>
    </rPh>
    <rPh sb="28" eb="30">
      <t>サイモク</t>
    </rPh>
    <rPh sb="31" eb="32">
      <t>サダ</t>
    </rPh>
    <rPh sb="34" eb="36">
      <t>コクジ</t>
    </rPh>
    <rPh sb="36" eb="37">
      <t>ダイ</t>
    </rPh>
    <rPh sb="38" eb="39">
      <t>ジョウ</t>
    </rPh>
    <phoneticPr fontId="1"/>
  </si>
  <si>
    <t>保安業務用機器の数は、同上告示第３条による。</t>
    <rPh sb="4" eb="5">
      <t>ヨウ</t>
    </rPh>
    <rPh sb="5" eb="7">
      <t>キキ</t>
    </rPh>
    <rPh sb="11" eb="12">
      <t>ドウ</t>
    </rPh>
    <rPh sb="12" eb="13">
      <t>ジョウ</t>
    </rPh>
    <phoneticPr fontId="1"/>
  </si>
  <si>
    <t>　※ 定期供給設備点検と定期消費設備調査で消費者数が異なる場合、両方についてする戸数のみ</t>
    <rPh sb="3" eb="5">
      <t>テイキ</t>
    </rPh>
    <rPh sb="5" eb="7">
      <t>キョウキュウ</t>
    </rPh>
    <rPh sb="7" eb="9">
      <t>セツビ</t>
    </rPh>
    <rPh sb="9" eb="11">
      <t>テンケン</t>
    </rPh>
    <rPh sb="12" eb="14">
      <t>テイキ</t>
    </rPh>
    <rPh sb="14" eb="16">
      <t>ショウヒ</t>
    </rPh>
    <rPh sb="16" eb="18">
      <t>セツビ</t>
    </rPh>
    <rPh sb="18" eb="20">
      <t>チョウサ</t>
    </rPh>
    <rPh sb="21" eb="23">
      <t>ショウヒ</t>
    </rPh>
    <phoneticPr fontId="1"/>
  </si>
  <si>
    <t>　 特例を受け、それ以外の戸数については、⑯～⑲式により計算する。</t>
    <rPh sb="24" eb="25">
      <t>シキ</t>
    </rPh>
    <rPh sb="28" eb="30">
      <t>ケイサン</t>
    </rPh>
    <phoneticPr fontId="1"/>
  </si>
  <si>
    <t>【特例による補助員ありでの、定期供給設備点検及び定期消費設備調査】</t>
    <rPh sb="1" eb="3">
      <t>トクレイ</t>
    </rPh>
    <rPh sb="6" eb="9">
      <t>ホジョイン</t>
    </rPh>
    <phoneticPr fontId="1"/>
  </si>
  <si>
    <t>【特例による補助員なしでの、定期供給設備点検及び定期消費設備調査】</t>
    <rPh sb="1" eb="3">
      <t>トクレイ</t>
    </rPh>
    <rPh sb="6" eb="9">
      <t>ホジョイン</t>
    </rPh>
    <rPh sb="14" eb="16">
      <t>テイキ</t>
    </rPh>
    <rPh sb="16" eb="18">
      <t>キョウキュウ</t>
    </rPh>
    <rPh sb="18" eb="20">
      <t>セツビ</t>
    </rPh>
    <rPh sb="20" eb="22">
      <t>テンケン</t>
    </rPh>
    <rPh sb="22" eb="23">
      <t>オヨ</t>
    </rPh>
    <rPh sb="24" eb="26">
      <t>テイキ</t>
    </rPh>
    <rPh sb="26" eb="28">
      <t>ショウヒ</t>
    </rPh>
    <rPh sb="28" eb="30">
      <t>セツビ</t>
    </rPh>
    <rPh sb="30" eb="32">
      <t>チョウサ</t>
    </rPh>
    <phoneticPr fontId="1"/>
  </si>
  <si>
    <t>p1</t>
    <phoneticPr fontId="1"/>
  </si>
  <si>
    <t>p2</t>
    <phoneticPr fontId="1"/>
  </si>
  <si>
    <t>p3</t>
    <phoneticPr fontId="1"/>
  </si>
  <si>
    <t>p4</t>
    <phoneticPr fontId="1"/>
  </si>
  <si>
    <t>p5</t>
    <phoneticPr fontId="1"/>
  </si>
  <si>
    <t>事業所</t>
    <rPh sb="0" eb="2">
      <t>ジギョウ</t>
    </rPh>
    <rPh sb="2" eb="3">
      <t>ショ</t>
    </rPh>
    <phoneticPr fontId="1"/>
  </si>
  <si>
    <t>緊急時連絡の受信方法の説明</t>
    <rPh sb="0" eb="3">
      <t>キンキュウジ</t>
    </rPh>
    <rPh sb="3" eb="5">
      <t>レンラク</t>
    </rPh>
    <rPh sb="6" eb="8">
      <t>ジュシン</t>
    </rPh>
    <rPh sb="8" eb="10">
      <t>ホウホウ</t>
    </rPh>
    <rPh sb="11" eb="13">
      <t>セツメイ</t>
    </rPh>
    <phoneticPr fontId="1"/>
  </si>
  <si>
    <t>保安業務資格者の在籍数</t>
    <rPh sb="0" eb="2">
      <t>ホアン</t>
    </rPh>
    <rPh sb="2" eb="4">
      <t>ギョウム</t>
    </rPh>
    <rPh sb="4" eb="7">
      <t>シカクシャ</t>
    </rPh>
    <rPh sb="8" eb="10">
      <t>ザイセキ</t>
    </rPh>
    <rPh sb="10" eb="11">
      <t>スウ</t>
    </rPh>
    <phoneticPr fontId="1"/>
  </si>
  <si>
    <t>保安業務を行う事業所の名称</t>
    <rPh sb="0" eb="2">
      <t>ホアン</t>
    </rPh>
    <rPh sb="2" eb="4">
      <t>ギョウム</t>
    </rPh>
    <rPh sb="5" eb="6">
      <t>オコナ</t>
    </rPh>
    <rPh sb="7" eb="9">
      <t>ジギョウ</t>
    </rPh>
    <rPh sb="9" eb="10">
      <t>ショ</t>
    </rPh>
    <rPh sb="11" eb="13">
      <t>メイショウ</t>
    </rPh>
    <phoneticPr fontId="1"/>
  </si>
  <si>
    <t>周知の説明</t>
    <rPh sb="0" eb="2">
      <t>シュウチ</t>
    </rPh>
    <rPh sb="3" eb="5">
      <t>セツメイ</t>
    </rPh>
    <phoneticPr fontId="1"/>
  </si>
  <si>
    <t>上記以外のLPガスに関するその他の業務の内容</t>
    <rPh sb="0" eb="2">
      <t>ジョウキ</t>
    </rPh>
    <rPh sb="2" eb="4">
      <t>イガイ</t>
    </rPh>
    <rPh sb="10" eb="11">
      <t>カン</t>
    </rPh>
    <rPh sb="15" eb="16">
      <t>タ</t>
    </rPh>
    <rPh sb="17" eb="19">
      <t>ギョウム</t>
    </rPh>
    <rPh sb="20" eb="22">
      <t>ナイヨウ</t>
    </rPh>
    <phoneticPr fontId="1"/>
  </si>
  <si>
    <t>保安業務告示とは、「保安業務に係る技術的能力の基準等の細目を定める告示」</t>
    <phoneticPr fontId="1"/>
  </si>
  <si>
    <t>★は、事業所ごとに作成する項目</t>
    <rPh sb="3" eb="6">
      <t>ジギョウショ</t>
    </rPh>
    <rPh sb="9" eb="11">
      <t>サクセイ</t>
    </rPh>
    <rPh sb="13" eb="15">
      <t>コウモク</t>
    </rPh>
    <phoneticPr fontId="1"/>
  </si>
  <si>
    <t>LPガスの一般消費者等への販売事業の有無</t>
    <phoneticPr fontId="1"/>
  </si>
  <si>
    <t>緊急時
対応</t>
    <rPh sb="0" eb="3">
      <t>キンキュウジ</t>
    </rPh>
    <rPh sb="4" eb="6">
      <t>タイオウ</t>
    </rPh>
    <phoneticPr fontId="1"/>
  </si>
  <si>
    <t>緊急時
連絡</t>
    <rPh sb="0" eb="3">
      <t>キンキュウジ</t>
    </rPh>
    <rPh sb="4" eb="6">
      <t>レンラク</t>
    </rPh>
    <phoneticPr fontId="1"/>
  </si>
  <si>
    <t>他の販売事業者から保安業務の委託を受ける申請時の一般消費者等の数</t>
    <rPh sb="0" eb="1">
      <t>タ</t>
    </rPh>
    <rPh sb="2" eb="4">
      <t>ハンバイ</t>
    </rPh>
    <rPh sb="4" eb="6">
      <t>ジギョウ</t>
    </rPh>
    <rPh sb="6" eb="7">
      <t>シャ</t>
    </rPh>
    <rPh sb="9" eb="11">
      <t>ホアン</t>
    </rPh>
    <rPh sb="11" eb="13">
      <t>ギョウム</t>
    </rPh>
    <rPh sb="14" eb="16">
      <t>イタク</t>
    </rPh>
    <rPh sb="17" eb="18">
      <t>ウ</t>
    </rPh>
    <rPh sb="20" eb="22">
      <t>シンセイ</t>
    </rPh>
    <rPh sb="22" eb="23">
      <t>ジ</t>
    </rPh>
    <rPh sb="24" eb="26">
      <t>イッパン</t>
    </rPh>
    <rPh sb="26" eb="29">
      <t>ショウヒシャ</t>
    </rPh>
    <rPh sb="29" eb="30">
      <t>トウ</t>
    </rPh>
    <rPh sb="31" eb="32">
      <t>カズ</t>
    </rPh>
    <phoneticPr fontId="1"/>
  </si>
  <si>
    <t>LPガスを販売している一般消費者等の数</t>
    <rPh sb="5" eb="7">
      <t>ハンバイ</t>
    </rPh>
    <rPh sb="11" eb="13">
      <t>イッパン</t>
    </rPh>
    <rPh sb="13" eb="16">
      <t>ショウヒシャ</t>
    </rPh>
    <rPh sb="16" eb="17">
      <t>トウ</t>
    </rPh>
    <rPh sb="18" eb="19">
      <t>カズ</t>
    </rPh>
    <phoneticPr fontId="1"/>
  </si>
  <si>
    <t>　　 ※2(2)が「あり」の場合、保安業務の受託状況を「滋LP様式第13-1別紙」に記載する。</t>
    <rPh sb="14" eb="16">
      <t>バアイ</t>
    </rPh>
    <rPh sb="17" eb="19">
      <t>ホアン</t>
    </rPh>
    <rPh sb="19" eb="21">
      <t>ギョウム</t>
    </rPh>
    <rPh sb="22" eb="24">
      <t>ジュタク</t>
    </rPh>
    <rPh sb="24" eb="26">
      <t>ジョウキョウ</t>
    </rPh>
    <rPh sb="28" eb="29">
      <t>ジ</t>
    </rPh>
    <rPh sb="31" eb="33">
      <t>ヨウシキ</t>
    </rPh>
    <rPh sb="33" eb="34">
      <t>ダイ</t>
    </rPh>
    <rPh sb="38" eb="40">
      <t>ベッシ</t>
    </rPh>
    <rPh sb="42" eb="44">
      <t>キサイ</t>
    </rPh>
    <phoneticPr fontId="1"/>
  </si>
  <si>
    <t>　　　※事業所が複数ある場合、事業所ごとの液化石油ガスを販売している一般消費者等の数を</t>
    <rPh sb="4" eb="7">
      <t>ジギョウショ</t>
    </rPh>
    <rPh sb="8" eb="10">
      <t>フクスウ</t>
    </rPh>
    <rPh sb="12" eb="14">
      <t>バアイ</t>
    </rPh>
    <rPh sb="15" eb="18">
      <t>ジギョウショ</t>
    </rPh>
    <rPh sb="21" eb="23">
      <t>エキカ</t>
    </rPh>
    <rPh sb="23" eb="25">
      <t>セキユ</t>
    </rPh>
    <rPh sb="28" eb="30">
      <t>ハンバイ</t>
    </rPh>
    <rPh sb="34" eb="36">
      <t>イッパン</t>
    </rPh>
    <rPh sb="36" eb="39">
      <t>ショウヒシャ</t>
    </rPh>
    <rPh sb="39" eb="40">
      <t>トウ</t>
    </rPh>
    <rPh sb="41" eb="42">
      <t>カズ</t>
    </rPh>
    <phoneticPr fontId="1"/>
  </si>
  <si>
    <t>　　　　「滋LP様式第13-1別紙」に記載する。</t>
    <phoneticPr fontId="1"/>
  </si>
  <si>
    <t>滋LP様式第 13-1 別紙</t>
    <phoneticPr fontId="1"/>
  </si>
  <si>
    <t>事業者として申請時に実際にLPガスを販売している一般消費者等の数</t>
    <rPh sb="0" eb="3">
      <t>ジギョウシャ</t>
    </rPh>
    <rPh sb="6" eb="8">
      <t>シンセイ</t>
    </rPh>
    <rPh sb="8" eb="9">
      <t>ジ</t>
    </rPh>
    <rPh sb="10" eb="12">
      <t>ジッサイ</t>
    </rPh>
    <rPh sb="18" eb="20">
      <t>ハンバイ</t>
    </rPh>
    <rPh sb="24" eb="26">
      <t>イッパン</t>
    </rPh>
    <rPh sb="26" eb="29">
      <t>ショウヒシャ</t>
    </rPh>
    <rPh sb="29" eb="30">
      <t>トウ</t>
    </rPh>
    <rPh sb="31" eb="32">
      <t>カズ</t>
    </rPh>
    <phoneticPr fontId="1"/>
  </si>
  <si>
    <t>20**/**/**形式で入力</t>
    <rPh sb="10" eb="12">
      <t>ケイシキ</t>
    </rPh>
    <rPh sb="13" eb="15">
      <t>ニュウリョク</t>
    </rPh>
    <phoneticPr fontId="1"/>
  </si>
  <si>
    <t>滋LP様式第13-1別紙に直接記載</t>
    <phoneticPr fontId="1"/>
  </si>
  <si>
    <t>シート「滋様13-1別」へ移動</t>
    <phoneticPr fontId="1"/>
  </si>
  <si>
    <t>LPガスを販売している一般消費者等の数の事業所ごとの内訳</t>
    <rPh sb="5" eb="7">
      <t>ハンバイ</t>
    </rPh>
    <rPh sb="11" eb="13">
      <t>イッパン</t>
    </rPh>
    <rPh sb="13" eb="16">
      <t>ショウヒシャ</t>
    </rPh>
    <rPh sb="16" eb="17">
      <t>トウ</t>
    </rPh>
    <rPh sb="18" eb="19">
      <t>カズ</t>
    </rPh>
    <rPh sb="20" eb="23">
      <t>ジギョウショ</t>
    </rPh>
    <rPh sb="26" eb="28">
      <t>ウチワケ</t>
    </rPh>
    <phoneticPr fontId="1"/>
  </si>
  <si>
    <t>収入証紙の貼り付け</t>
    <rPh sb="0" eb="2">
      <t>シュウニュウ</t>
    </rPh>
    <rPh sb="2" eb="4">
      <t>ショウシ</t>
    </rPh>
    <rPh sb="5" eb="6">
      <t>ハ</t>
    </rPh>
    <rPh sb="7" eb="8">
      <t>ツ</t>
    </rPh>
    <phoneticPr fontId="1"/>
  </si>
  <si>
    <t>同時に周知を実施</t>
    <rPh sb="0" eb="2">
      <t>ドウジ</t>
    </rPh>
    <rPh sb="3" eb="5">
      <t>シュウチ</t>
    </rPh>
    <rPh sb="6" eb="8">
      <t>ジッシ</t>
    </rPh>
    <phoneticPr fontId="1"/>
  </si>
  <si>
    <t>　・緊急時の連絡の受信方法：</t>
    <phoneticPr fontId="1"/>
  </si>
  <si>
    <t>緊急時連絡の受信方法：
(電話の場合は電話番号)</t>
    <phoneticPr fontId="1"/>
  </si>
  <si>
    <t>名称</t>
    <rPh sb="0" eb="2">
      <t>メイショウ</t>
    </rPh>
    <phoneticPr fontId="1"/>
  </si>
  <si>
    <t>所在地</t>
    <rPh sb="0" eb="3">
      <t>ショザイチ</t>
    </rPh>
    <phoneticPr fontId="1"/>
  </si>
  <si>
    <t>2. 認定を受けようとする保安業務区分</t>
  </si>
  <si>
    <t>1. 保安業務に係る事業所の名称及び所在地</t>
    <rPh sb="3" eb="5">
      <t>ホアン</t>
    </rPh>
    <rPh sb="5" eb="7">
      <t>ギョウム</t>
    </rPh>
    <rPh sb="8" eb="9">
      <t>カカ</t>
    </rPh>
    <rPh sb="10" eb="13">
      <t>ジギョウショ</t>
    </rPh>
    <rPh sb="14" eb="16">
      <t>メイショウ</t>
    </rPh>
    <rPh sb="16" eb="17">
      <t>オヨ</t>
    </rPh>
    <rPh sb="18" eb="21">
      <t>ショザイチ</t>
    </rPh>
    <phoneticPr fontId="1"/>
  </si>
  <si>
    <t>周知</t>
  </si>
  <si>
    <t>緊急時対応</t>
  </si>
  <si>
    <t>緊急時連絡</t>
  </si>
  <si>
    <t>3. 保安業務区分ごとの一般消費者等の数</t>
    <rPh sb="3" eb="5">
      <t>ホアン</t>
    </rPh>
    <rPh sb="5" eb="7">
      <t>ギョウム</t>
    </rPh>
    <rPh sb="7" eb="9">
      <t>クブン</t>
    </rPh>
    <rPh sb="12" eb="14">
      <t>イッパン</t>
    </rPh>
    <rPh sb="14" eb="17">
      <t>ショウヒシャ</t>
    </rPh>
    <rPh sb="17" eb="18">
      <t>トウ</t>
    </rPh>
    <rPh sb="19" eb="20">
      <t>カズ</t>
    </rPh>
    <phoneticPr fontId="1"/>
  </si>
  <si>
    <t>供給開始時</t>
  </si>
  <si>
    <t>供給開始時</t>
    <rPh sb="0" eb="2">
      <t>キョウキュウ</t>
    </rPh>
    <rPh sb="2" eb="4">
      <t>カイシ</t>
    </rPh>
    <rPh sb="4" eb="5">
      <t>ジ</t>
    </rPh>
    <phoneticPr fontId="1"/>
  </si>
  <si>
    <t>点検・調査</t>
  </si>
  <si>
    <t>点検・調査</t>
    <rPh sb="0" eb="2">
      <t>テンケン</t>
    </rPh>
    <rPh sb="3" eb="5">
      <t>チョウサ</t>
    </rPh>
    <phoneticPr fontId="1"/>
  </si>
  <si>
    <t>容器交換時等</t>
  </si>
  <si>
    <t>容器交換時等</t>
    <rPh sb="0" eb="2">
      <t>ヨウキ</t>
    </rPh>
    <rPh sb="2" eb="4">
      <t>コウカン</t>
    </rPh>
    <rPh sb="4" eb="5">
      <t>ジ</t>
    </rPh>
    <rPh sb="5" eb="6">
      <t>トウ</t>
    </rPh>
    <phoneticPr fontId="1"/>
  </si>
  <si>
    <t>供給設備点検</t>
  </si>
  <si>
    <t>供給設備点検</t>
    <phoneticPr fontId="1"/>
  </si>
  <si>
    <t>点検</t>
  </si>
  <si>
    <t>点検</t>
    <rPh sb="0" eb="2">
      <t>テンケン</t>
    </rPh>
    <phoneticPr fontId="1"/>
  </si>
  <si>
    <t>定期供給設備</t>
  </si>
  <si>
    <t>定期供給設備</t>
    <rPh sb="0" eb="2">
      <t>テイキ</t>
    </rPh>
    <rPh sb="2" eb="4">
      <t>キョウキュウ</t>
    </rPh>
    <rPh sb="4" eb="6">
      <t>セツビ</t>
    </rPh>
    <phoneticPr fontId="1"/>
  </si>
  <si>
    <t>調査</t>
  </si>
  <si>
    <t>調査</t>
    <rPh sb="0" eb="2">
      <t>チョウサ</t>
    </rPh>
    <phoneticPr fontId="1"/>
  </si>
  <si>
    <t>定期消費設備</t>
  </si>
  <si>
    <t>定期消費設備</t>
    <rPh sb="0" eb="2">
      <t>テイキ</t>
    </rPh>
    <rPh sb="2" eb="4">
      <t>ショウヒ</t>
    </rPh>
    <rPh sb="4" eb="6">
      <t>セツビ</t>
    </rPh>
    <phoneticPr fontId="1"/>
  </si>
  <si>
    <t>(注)1. 上記表中の2. 認定を受けようとする保安業務区分欄、3．保安業務区分ごとの一般消費者等の数欄の｢－｣記号は認定を受けないことを示す。</t>
    <rPh sb="1" eb="2">
      <t>チュウ</t>
    </rPh>
    <rPh sb="6" eb="8">
      <t>ジョウキ</t>
    </rPh>
    <phoneticPr fontId="1"/>
  </si>
  <si>
    <t>　　2. 供給開始時点検・調査業務は、容器交換時等供給設備点検、定期供給設備点検、定期消費設備調査の3区分の認定を受けていれば、そのうち最小の消費者数ま</t>
    <phoneticPr fontId="1"/>
  </si>
  <si>
    <t>　　 では、供給開始時点検・調査の認定を受けることなくその業務を行うことができる。（規則関係通達第29条(保安業務区分)関係による。次の3も同じ）</t>
    <phoneticPr fontId="1"/>
  </si>
  <si>
    <t>　　 項の認定を受けることなく「緊急時連絡」の業務を行うことができる。</t>
    <phoneticPr fontId="1"/>
  </si>
  <si>
    <t>様式第14別紙</t>
    <rPh sb="0" eb="2">
      <t>ヨウシキ</t>
    </rPh>
    <rPh sb="2" eb="3">
      <t>ダイ</t>
    </rPh>
    <rPh sb="5" eb="7">
      <t>ベッシ</t>
    </rPh>
    <phoneticPr fontId="1"/>
  </si>
  <si>
    <t>シート「証紙貼付」へ移動</t>
    <rPh sb="4" eb="6">
      <t>ショウシ</t>
    </rPh>
    <rPh sb="6" eb="7">
      <t>ハ</t>
    </rPh>
    <rPh sb="7" eb="8">
      <t>ツ</t>
    </rPh>
    <rPh sb="10" eb="12">
      <t>イドウ</t>
    </rPh>
    <phoneticPr fontId="1"/>
  </si>
  <si>
    <t>●保安機関認定更新作成支援ツールの入力フォーム　※事業所が複数ある場合は、事業所ごとに作成する。★は、事業所ごとに記載する項目</t>
    <rPh sb="25" eb="28">
      <t>ジギョウショ</t>
    </rPh>
    <rPh sb="29" eb="31">
      <t>フクスウ</t>
    </rPh>
    <rPh sb="33" eb="35">
      <t>バアイ</t>
    </rPh>
    <rPh sb="37" eb="40">
      <t>ジギョウショ</t>
    </rPh>
    <rPh sb="43" eb="45">
      <t>サクセイ</t>
    </rPh>
    <rPh sb="57" eb="59">
      <t>キサイ</t>
    </rPh>
    <phoneticPr fontId="1"/>
  </si>
  <si>
    <t>様式14別紙に直接記載</t>
    <rPh sb="0" eb="2">
      <t>ヨウシキ</t>
    </rPh>
    <rPh sb="4" eb="6">
      <t>ベッシ</t>
    </rPh>
    <rPh sb="7" eb="9">
      <t>チョクセツ</t>
    </rPh>
    <rPh sb="9" eb="11">
      <t>キサイ</t>
    </rPh>
    <phoneticPr fontId="1"/>
  </si>
  <si>
    <t>シート「様式14別紙」へ移動</t>
    <rPh sb="4" eb="6">
      <t>ヨウシキ</t>
    </rPh>
    <rPh sb="8" eb="10">
      <t>ベッシ</t>
    </rPh>
    <rPh sb="12" eb="14">
      <t>イドウ</t>
    </rPh>
    <phoneticPr fontId="1"/>
  </si>
  <si>
    <t>　　 様式第14別紙のとおり</t>
    <rPh sb="3" eb="5">
      <t>ヨウシキ</t>
    </rPh>
    <rPh sb="5" eb="6">
      <t>ダイ</t>
    </rPh>
    <rPh sb="8" eb="10">
      <t>ベッシ</t>
    </rPh>
    <phoneticPr fontId="1"/>
  </si>
  <si>
    <t>　下記の者は、液化石油ガスの保安の確保及び取引の適正化に関する法律施行規則第36条第2項に</t>
    <rPh sb="43" eb="44">
      <t>コウ</t>
    </rPh>
    <phoneticPr fontId="1"/>
  </si>
  <si>
    <t>他のLPガス販売事業者から保安業務の委託を受ける一般消費者等の数</t>
    <rPh sb="0" eb="1">
      <t>タ</t>
    </rPh>
    <rPh sb="6" eb="8">
      <t>ハンバイ</t>
    </rPh>
    <rPh sb="8" eb="10">
      <t>ジギョウ</t>
    </rPh>
    <rPh sb="10" eb="11">
      <t>シャ</t>
    </rPh>
    <rPh sb="13" eb="15">
      <t>ホアン</t>
    </rPh>
    <rPh sb="15" eb="17">
      <t>ギョウム</t>
    </rPh>
    <rPh sb="18" eb="20">
      <t>イタク</t>
    </rPh>
    <rPh sb="21" eb="22">
      <t>ウ</t>
    </rPh>
    <rPh sb="24" eb="26">
      <t>イッパン</t>
    </rPh>
    <rPh sb="26" eb="29">
      <t>ショウヒシャ</t>
    </rPh>
    <rPh sb="29" eb="30">
      <t>トウ</t>
    </rPh>
    <rPh sb="31" eb="32">
      <t>カズ</t>
    </rPh>
    <phoneticPr fontId="1"/>
  </si>
  <si>
    <t>保安業務資格者</t>
    <rPh sb="4" eb="7">
      <t>シカクシャ</t>
    </rPh>
    <phoneticPr fontId="1"/>
  </si>
  <si>
    <t>様式13-10の製造保安責任者(乙化・丙化等)の数</t>
  </si>
  <si>
    <t>様式13-10の業務主任者の代理者講習修了者の数</t>
  </si>
  <si>
    <t>様式13-10の保安業務員講習修了者の数</t>
  </si>
  <si>
    <t>様式13-10の液化石油ガス設備士の数</t>
  </si>
  <si>
    <t>様式13-10の第二種販売主任者の数</t>
  </si>
  <si>
    <t>様式13-10の調査員講習修了者の数</t>
    <rPh sb="8" eb="10">
      <t>チョウサ</t>
    </rPh>
    <rPh sb="10" eb="11">
      <t>イン</t>
    </rPh>
    <phoneticPr fontId="1"/>
  </si>
  <si>
    <t>　　3. 「緊急時対応」を行うことにつき法第29条第1項の認定を受けた保安機関の事業所が行う「緊急時対応」に係る一般消費者等の数が、その保安機関が法第29条</t>
    <rPh sb="77" eb="78">
      <t>ジョウ</t>
    </rPh>
    <phoneticPr fontId="1"/>
  </si>
  <si>
    <t>　　 第3項の規定により申請した一般消費者等の数より少ない場合、当該事業所は、同項の規定により申請した一般消費者等の数までは、新たに法第29条第1</t>
    <phoneticPr fontId="1"/>
  </si>
  <si>
    <t>認定を受けようとする保安業務区分</t>
    <rPh sb="0" eb="2">
      <t>ニンテイ</t>
    </rPh>
    <rPh sb="3" eb="4">
      <t>ウ</t>
    </rPh>
    <rPh sb="10" eb="12">
      <t>ホアン</t>
    </rPh>
    <rPh sb="12" eb="14">
      <t>ギョウム</t>
    </rPh>
    <rPh sb="14" eb="16">
      <t>クブン</t>
    </rPh>
    <phoneticPr fontId="1"/>
  </si>
  <si>
    <t>4. 保安業務用機器の必要数</t>
    <rPh sb="3" eb="5">
      <t>ホアン</t>
    </rPh>
    <rPh sb="5" eb="8">
      <t>ギョウムヨウ</t>
    </rPh>
    <rPh sb="8" eb="10">
      <t>キキ</t>
    </rPh>
    <rPh sb="11" eb="14">
      <t>ヒツヨウスウ</t>
    </rPh>
    <phoneticPr fontId="1"/>
  </si>
  <si>
    <t>3-4 保安業務資格者の必要数</t>
    <rPh sb="4" eb="6">
      <t>ホアン</t>
    </rPh>
    <rPh sb="6" eb="8">
      <t>ギョウム</t>
    </rPh>
    <rPh sb="8" eb="11">
      <t>シカクシャ</t>
    </rPh>
    <rPh sb="12" eb="15">
      <t>ヒツヨウスウ</t>
    </rPh>
    <phoneticPr fontId="1"/>
  </si>
  <si>
    <t>ガス検知器の必要数</t>
    <rPh sb="2" eb="5">
      <t>ケンチキ</t>
    </rPh>
    <rPh sb="6" eb="9">
      <t>ヒツヨウスウ</t>
    </rPh>
    <phoneticPr fontId="1"/>
  </si>
  <si>
    <t>漏えい検知液の必要数</t>
    <rPh sb="0" eb="1">
      <t>ロウ</t>
    </rPh>
    <rPh sb="3" eb="5">
      <t>ケンチ</t>
    </rPh>
    <rPh sb="5" eb="6">
      <t>エキ</t>
    </rPh>
    <rPh sb="7" eb="10">
      <t>ヒツヨウスウ</t>
    </rPh>
    <phoneticPr fontId="1"/>
  </si>
  <si>
    <t>緊急工具の必要数</t>
    <rPh sb="0" eb="2">
      <t>キンキュウ</t>
    </rPh>
    <rPh sb="2" eb="4">
      <t>コウグ</t>
    </rPh>
    <rPh sb="5" eb="8">
      <t>ヒツヨウスウ</t>
    </rPh>
    <phoneticPr fontId="1"/>
  </si>
  <si>
    <t>一酸化炭素測定器の必要数</t>
    <rPh sb="0" eb="3">
      <t>イッサンカ</t>
    </rPh>
    <rPh sb="3" eb="5">
      <t>タンソ</t>
    </rPh>
    <rPh sb="5" eb="8">
      <t>ソクテイキ</t>
    </rPh>
    <rPh sb="9" eb="11">
      <t>ヒツヨウ</t>
    </rPh>
    <rPh sb="11" eb="12">
      <t>スウ</t>
    </rPh>
    <phoneticPr fontId="1"/>
  </si>
  <si>
    <t>ボーリングバーの必要数</t>
    <rPh sb="8" eb="11">
      <t>ヒツヨウスウ</t>
    </rPh>
    <phoneticPr fontId="1"/>
  </si>
  <si>
    <t>ガス検知器の保有数</t>
  </si>
  <si>
    <t>漏えい検知液の保有数</t>
  </si>
  <si>
    <t>緊急工具の保有数</t>
  </si>
  <si>
    <t>一酸化炭素測定器の保有数</t>
  </si>
  <si>
    <t>ボーリングバーの保有数</t>
  </si>
  <si>
    <t>自記圧力計の保有数</t>
    <phoneticPr fontId="1"/>
  </si>
  <si>
    <t>自記圧力計又はマノメータの必要数</t>
    <rPh sb="0" eb="2">
      <t>ジキ</t>
    </rPh>
    <rPh sb="2" eb="5">
      <t>アツリョクケイ</t>
    </rPh>
    <rPh sb="5" eb="6">
      <t>マタ</t>
    </rPh>
    <rPh sb="13" eb="16">
      <t>ヒツヨウスウ</t>
    </rPh>
    <phoneticPr fontId="1"/>
  </si>
  <si>
    <t>マノメータの保有数</t>
    <phoneticPr fontId="1"/>
  </si>
  <si>
    <t>3. 保安業務の体制</t>
    <rPh sb="3" eb="5">
      <t>ホアン</t>
    </rPh>
    <rPh sb="5" eb="7">
      <t>ギョウム</t>
    </rPh>
    <rPh sb="8" eb="10">
      <t>タイセイ</t>
    </rPh>
    <phoneticPr fontId="1"/>
  </si>
  <si>
    <t>LPガス販売事業の説明</t>
    <rPh sb="4" eb="6">
      <t>ハンバイ</t>
    </rPh>
    <rPh sb="6" eb="8">
      <t>ジギョウ</t>
    </rPh>
    <rPh sb="9" eb="11">
      <t>セツメイ</t>
    </rPh>
    <phoneticPr fontId="1"/>
  </si>
  <si>
    <t>保安業務の受託状況の説明</t>
    <rPh sb="0" eb="2">
      <t>ホアン</t>
    </rPh>
    <rPh sb="2" eb="4">
      <t>ギョウム</t>
    </rPh>
    <rPh sb="5" eb="7">
      <t>ジュタク</t>
    </rPh>
    <rPh sb="7" eb="9">
      <t>ジョウキョウ</t>
    </rPh>
    <rPh sb="10" eb="12">
      <t>セツメイ</t>
    </rPh>
    <phoneticPr fontId="1"/>
  </si>
  <si>
    <t>保安業務以外の業務の説明</t>
    <rPh sb="0" eb="2">
      <t>ホアン</t>
    </rPh>
    <rPh sb="2" eb="4">
      <t>ギョウム</t>
    </rPh>
    <rPh sb="4" eb="6">
      <t>イガイ</t>
    </rPh>
    <rPh sb="7" eb="9">
      <t>ギョウム</t>
    </rPh>
    <rPh sb="10" eb="12">
      <t>セツメイ</t>
    </rPh>
    <phoneticPr fontId="1"/>
  </si>
  <si>
    <t>保安業務以外の業務を行う場合の、保安業務を行う体制</t>
    <rPh sb="0" eb="2">
      <t>ホアン</t>
    </rPh>
    <rPh sb="2" eb="4">
      <t>ギョウム</t>
    </rPh>
    <rPh sb="4" eb="6">
      <t>イガイ</t>
    </rPh>
    <rPh sb="7" eb="9">
      <t>ギョウム</t>
    </rPh>
    <rPh sb="10" eb="11">
      <t>オコナ</t>
    </rPh>
    <rPh sb="12" eb="14">
      <t>バアイ</t>
    </rPh>
    <rPh sb="16" eb="18">
      <t>ホアン</t>
    </rPh>
    <rPh sb="18" eb="20">
      <t>ギョウム</t>
    </rPh>
    <rPh sb="21" eb="22">
      <t>オコナ</t>
    </rPh>
    <rPh sb="23" eb="25">
      <t>タイセイ</t>
    </rPh>
    <phoneticPr fontId="1"/>
  </si>
  <si>
    <t>(備考)　１　非常勤の役員を含み監査を行う役員を除く｡(非常勤役員の場合は履歴欄にその旨を記載</t>
    <rPh sb="16" eb="18">
      <t>カンサ</t>
    </rPh>
    <rPh sb="19" eb="20">
      <t>オコナ</t>
    </rPh>
    <rPh sb="21" eb="23">
      <t>ヤクイン</t>
    </rPh>
    <rPh sb="24" eb="25">
      <t>ノゾ</t>
    </rPh>
    <phoneticPr fontId="1"/>
  </si>
  <si>
    <t>　　　　　する。)</t>
    <phoneticPr fontId="1"/>
  </si>
  <si>
    <t>適確な体制の詳細は、通達（法律関係）第31条（認定の基準）関係２による</t>
    <rPh sb="0" eb="2">
      <t>テキカク</t>
    </rPh>
    <rPh sb="3" eb="5">
      <t>タイセイ</t>
    </rPh>
    <phoneticPr fontId="1"/>
  </si>
  <si>
    <t>保安業務告示第2条第1号表ニに規定する補助員(保安業務資格者以外の者であって、定期消費設備調査に従事する者)</t>
    <rPh sb="41" eb="43">
      <t>ショウヒ</t>
    </rPh>
    <rPh sb="45" eb="47">
      <t>チョウサ</t>
    </rPh>
    <phoneticPr fontId="1"/>
  </si>
  <si>
    <t>保安業務告示第2条第1号表ハに規定する補助員(保安業務資格者以外の者であって、定期供給設備点検に従事する者)</t>
    <rPh sb="23" eb="25">
      <t>ホアン</t>
    </rPh>
    <rPh sb="25" eb="27">
      <t>ギョウム</t>
    </rPh>
    <rPh sb="27" eb="30">
      <t>シカクシャ</t>
    </rPh>
    <rPh sb="30" eb="32">
      <t>イガイ</t>
    </rPh>
    <rPh sb="33" eb="34">
      <t>モノ</t>
    </rPh>
    <rPh sb="39" eb="41">
      <t>テイキ</t>
    </rPh>
    <rPh sb="41" eb="43">
      <t>キョウキュウ</t>
    </rPh>
    <rPh sb="43" eb="45">
      <t>セツビ</t>
    </rPh>
    <rPh sb="45" eb="47">
      <t>テンケン</t>
    </rPh>
    <rPh sb="48" eb="50">
      <t>ジュウジ</t>
    </rPh>
    <rPh sb="52" eb="53">
      <t>モノ</t>
    </rPh>
    <phoneticPr fontId="1"/>
  </si>
  <si>
    <t>規則関係通達第29号とは、緊急時対応の認定を受けた一般消費者等の数が、法第29条第3項の規定により申請した一般消費者等の数より少ない場合、認定を受けることなく緊急時連絡の業務を行うことができる(詳細は通達(規則関係)第29条(保安業務区分)関係3による)</t>
    <rPh sb="0" eb="2">
      <t>キソク</t>
    </rPh>
    <rPh sb="2" eb="4">
      <t>カンケイ</t>
    </rPh>
    <rPh sb="4" eb="6">
      <t>ツウタツ</t>
    </rPh>
    <rPh sb="6" eb="7">
      <t>ダイ</t>
    </rPh>
    <rPh sb="9" eb="10">
      <t>ゴウ</t>
    </rPh>
    <rPh sb="13" eb="16">
      <t>キンキュウジ</t>
    </rPh>
    <rPh sb="16" eb="18">
      <t>タイオウ</t>
    </rPh>
    <rPh sb="19" eb="21">
      <t>ニンテイ</t>
    </rPh>
    <rPh sb="22" eb="23">
      <t>ウ</t>
    </rPh>
    <rPh sb="25" eb="27">
      <t>イッパン</t>
    </rPh>
    <rPh sb="27" eb="30">
      <t>ショウヒシャ</t>
    </rPh>
    <rPh sb="30" eb="31">
      <t>トウ</t>
    </rPh>
    <rPh sb="32" eb="33">
      <t>カズ</t>
    </rPh>
    <rPh sb="35" eb="36">
      <t>ホウ</t>
    </rPh>
    <rPh sb="36" eb="37">
      <t>ダイ</t>
    </rPh>
    <rPh sb="39" eb="40">
      <t>ジョウ</t>
    </rPh>
    <rPh sb="40" eb="41">
      <t>ダイ</t>
    </rPh>
    <rPh sb="42" eb="43">
      <t>コウ</t>
    </rPh>
    <rPh sb="44" eb="46">
      <t>キテイ</t>
    </rPh>
    <rPh sb="49" eb="51">
      <t>シンセイ</t>
    </rPh>
    <rPh sb="53" eb="55">
      <t>イッパン</t>
    </rPh>
    <rPh sb="55" eb="58">
      <t>ショウヒシャ</t>
    </rPh>
    <rPh sb="58" eb="59">
      <t>トウ</t>
    </rPh>
    <rPh sb="60" eb="61">
      <t>カズ</t>
    </rPh>
    <rPh sb="63" eb="64">
      <t>スク</t>
    </rPh>
    <rPh sb="66" eb="68">
      <t>バアイ</t>
    </rPh>
    <rPh sb="69" eb="71">
      <t>ニンテイ</t>
    </rPh>
    <rPh sb="72" eb="73">
      <t>ウ</t>
    </rPh>
    <rPh sb="79" eb="82">
      <t>キンキュウジ</t>
    </rPh>
    <rPh sb="82" eb="84">
      <t>レンラク</t>
    </rPh>
    <rPh sb="85" eb="87">
      <t>ギョウム</t>
    </rPh>
    <rPh sb="88" eb="89">
      <t>オコナ</t>
    </rPh>
    <rPh sb="97" eb="99">
      <t>ショウサイ</t>
    </rPh>
    <rPh sb="100" eb="102">
      <t>ツウタツ</t>
    </rPh>
    <rPh sb="103" eb="105">
      <t>キソク</t>
    </rPh>
    <rPh sb="105" eb="107">
      <t>カンケイ</t>
    </rPh>
    <rPh sb="108" eb="109">
      <t>ダイ</t>
    </rPh>
    <rPh sb="111" eb="112">
      <t>ジョウ</t>
    </rPh>
    <rPh sb="113" eb="115">
      <t>ホアン</t>
    </rPh>
    <rPh sb="115" eb="117">
      <t>ギョウム</t>
    </rPh>
    <rPh sb="117" eb="119">
      <t>クブン</t>
    </rPh>
    <rPh sb="120" eb="122">
      <t>カンケイ</t>
    </rPh>
    <phoneticPr fontId="1"/>
  </si>
  <si>
    <t>規則関係通達第29号とは、容器交換時等供給設備点検・定期供給設備点検・定期消費設備調査の認定を受ければ、そのうち最小の消費者数までは、供給開始時点検・調査の認定を受けることなくその業務を行うことができる（詳細は通達(規則関係)第29条(保安業務区分)関係1による)</t>
    <rPh sb="0" eb="2">
      <t>キソク</t>
    </rPh>
    <rPh sb="2" eb="4">
      <t>カンケイ</t>
    </rPh>
    <rPh sb="4" eb="6">
      <t>ツウタツ</t>
    </rPh>
    <rPh sb="6" eb="7">
      <t>ダイ</t>
    </rPh>
    <rPh sb="9" eb="10">
      <t>ゴウ</t>
    </rPh>
    <rPh sb="13" eb="15">
      <t>ヨウキ</t>
    </rPh>
    <rPh sb="15" eb="17">
      <t>コウカン</t>
    </rPh>
    <rPh sb="17" eb="18">
      <t>ジ</t>
    </rPh>
    <rPh sb="18" eb="19">
      <t>トウ</t>
    </rPh>
    <rPh sb="19" eb="21">
      <t>キョウキュウ</t>
    </rPh>
    <rPh sb="21" eb="23">
      <t>セツビ</t>
    </rPh>
    <rPh sb="23" eb="25">
      <t>テンケン</t>
    </rPh>
    <rPh sb="26" eb="28">
      <t>テイキ</t>
    </rPh>
    <rPh sb="28" eb="30">
      <t>キョウキュウ</t>
    </rPh>
    <rPh sb="30" eb="32">
      <t>セツビ</t>
    </rPh>
    <rPh sb="32" eb="34">
      <t>テンケン</t>
    </rPh>
    <rPh sb="35" eb="37">
      <t>テイキ</t>
    </rPh>
    <rPh sb="37" eb="39">
      <t>ショウヒ</t>
    </rPh>
    <rPh sb="39" eb="41">
      <t>セツビ</t>
    </rPh>
    <rPh sb="41" eb="43">
      <t>チョウサ</t>
    </rPh>
    <rPh sb="44" eb="46">
      <t>ニンテイ</t>
    </rPh>
    <rPh sb="47" eb="48">
      <t>ウ</t>
    </rPh>
    <rPh sb="56" eb="58">
      <t>サイショウ</t>
    </rPh>
    <rPh sb="59" eb="62">
      <t>ショウヒシャ</t>
    </rPh>
    <rPh sb="62" eb="63">
      <t>スウ</t>
    </rPh>
    <rPh sb="67" eb="69">
      <t>キョウキュウ</t>
    </rPh>
    <rPh sb="69" eb="71">
      <t>カイシ</t>
    </rPh>
    <rPh sb="71" eb="72">
      <t>ジ</t>
    </rPh>
    <rPh sb="72" eb="74">
      <t>テンケン</t>
    </rPh>
    <rPh sb="75" eb="77">
      <t>チョウサ</t>
    </rPh>
    <rPh sb="78" eb="80">
      <t>ニンテイ</t>
    </rPh>
    <rPh sb="81" eb="82">
      <t>ウ</t>
    </rPh>
    <rPh sb="90" eb="92">
      <t>ギョウム</t>
    </rPh>
    <rPh sb="93" eb="94">
      <t>オコナ</t>
    </rPh>
    <rPh sb="102" eb="104">
      <t>ショウサイ</t>
    </rPh>
    <rPh sb="105" eb="107">
      <t>ツウタツ</t>
    </rPh>
    <rPh sb="108" eb="110">
      <t>キソク</t>
    </rPh>
    <rPh sb="110" eb="112">
      <t>カンケイ</t>
    </rPh>
    <rPh sb="113" eb="114">
      <t>ダイ</t>
    </rPh>
    <rPh sb="116" eb="117">
      <t>ジョウ</t>
    </rPh>
    <rPh sb="118" eb="120">
      <t>ホアン</t>
    </rPh>
    <rPh sb="120" eb="122">
      <t>ギョウム</t>
    </rPh>
    <rPh sb="122" eb="124">
      <t>クブン</t>
    </rPh>
    <rPh sb="125" eb="127">
      <t>カンケイ</t>
    </rPh>
    <phoneticPr fontId="1"/>
  </si>
  <si>
    <t>組織の種類の詳細については、規則第33条を確認</t>
    <phoneticPr fontId="1"/>
  </si>
  <si>
    <t>該当者がいない場合は「0」を記載</t>
    <rPh sb="0" eb="2">
      <t>ガイトウ</t>
    </rPh>
    <rPh sb="2" eb="3">
      <t>シャ</t>
    </rPh>
    <rPh sb="7" eb="9">
      <t>バアイ</t>
    </rPh>
    <rPh sb="14" eb="16">
      <t>キサイ</t>
    </rPh>
    <phoneticPr fontId="1"/>
  </si>
  <si>
    <r>
      <t>・</t>
    </r>
    <r>
      <rPr>
        <b/>
        <i/>
        <sz val="11"/>
        <color theme="1"/>
        <rFont val="ＭＳ Ｐゴシック"/>
        <family val="3"/>
        <charset val="128"/>
        <scheme val="minor"/>
      </rPr>
      <t>上記の資格を有する者は</t>
    </r>
    <r>
      <rPr>
        <b/>
        <i/>
        <u/>
        <sz val="11"/>
        <color theme="1"/>
        <rFont val="ＭＳ Ｐゴシック"/>
        <family val="3"/>
        <charset val="128"/>
        <scheme val="minor"/>
      </rPr>
      <t>含めない</t>
    </r>
    <r>
      <rPr>
        <sz val="11"/>
        <color theme="1"/>
        <rFont val="ＭＳ Ｐゴシック"/>
        <family val="2"/>
        <charset val="128"/>
        <scheme val="minor"/>
      </rPr>
      <t xml:space="preserve">
・該当者がいない場合は「0」を記載</t>
    </r>
    <rPh sb="1" eb="3">
      <t>ジョウキ</t>
    </rPh>
    <rPh sb="4" eb="6">
      <t>シカク</t>
    </rPh>
    <rPh sb="7" eb="8">
      <t>ユウ</t>
    </rPh>
    <rPh sb="10" eb="11">
      <t>モノ</t>
    </rPh>
    <rPh sb="12" eb="13">
      <t>フク</t>
    </rPh>
    <rPh sb="18" eb="21">
      <t>ガイトウシャ</t>
    </rPh>
    <rPh sb="25" eb="27">
      <t>バアイ</t>
    </rPh>
    <rPh sb="32" eb="34">
      <t>キサイ</t>
    </rPh>
    <phoneticPr fontId="1"/>
  </si>
  <si>
    <t>・該当者がいない場合は「0」を記載
・上記の「保安業務を行うその他の保安業務資格者」で、容器交換時等供給設備点検を行う者の数</t>
    <rPh sb="19" eb="21">
      <t>ジョウキ</t>
    </rPh>
    <rPh sb="23" eb="25">
      <t>ホアン</t>
    </rPh>
    <rPh sb="25" eb="27">
      <t>ギョウム</t>
    </rPh>
    <rPh sb="28" eb="29">
      <t>オコナ</t>
    </rPh>
    <rPh sb="32" eb="33">
      <t>タ</t>
    </rPh>
    <rPh sb="34" eb="36">
      <t>ホアン</t>
    </rPh>
    <rPh sb="36" eb="38">
      <t>ギョウム</t>
    </rPh>
    <rPh sb="38" eb="41">
      <t>シカクシャ</t>
    </rPh>
    <rPh sb="44" eb="46">
      <t>ヨウキ</t>
    </rPh>
    <rPh sb="46" eb="48">
      <t>コウカン</t>
    </rPh>
    <rPh sb="48" eb="49">
      <t>ジ</t>
    </rPh>
    <rPh sb="49" eb="50">
      <t>トウ</t>
    </rPh>
    <rPh sb="50" eb="52">
      <t>キョウキュウ</t>
    </rPh>
    <rPh sb="52" eb="54">
      <t>セツビ</t>
    </rPh>
    <rPh sb="54" eb="56">
      <t>テンケン</t>
    </rPh>
    <rPh sb="57" eb="58">
      <t>オコナ</t>
    </rPh>
    <rPh sb="59" eb="60">
      <t>モノ</t>
    </rPh>
    <rPh sb="61" eb="62">
      <t>カズ</t>
    </rPh>
    <phoneticPr fontId="1"/>
  </si>
  <si>
    <t>保安業務告示第2条第1号に規定する補助員</t>
    <rPh sb="0" eb="2">
      <t>ホアン</t>
    </rPh>
    <rPh sb="2" eb="4">
      <t>ギョウム</t>
    </rPh>
    <rPh sb="4" eb="6">
      <t>コクジ</t>
    </rPh>
    <rPh sb="6" eb="7">
      <t>ダイ</t>
    </rPh>
    <rPh sb="8" eb="9">
      <t>ジョウ</t>
    </rPh>
    <rPh sb="9" eb="10">
      <t>ダイ</t>
    </rPh>
    <rPh sb="11" eb="12">
      <t>ゴウ</t>
    </rPh>
    <rPh sb="13" eb="15">
      <t>キテイ</t>
    </rPh>
    <rPh sb="17" eb="20">
      <t>ホジョイン</t>
    </rPh>
    <phoneticPr fontId="1"/>
  </si>
  <si>
    <t>写真を添付する</t>
    <rPh sb="0" eb="2">
      <t>シャシン</t>
    </rPh>
    <rPh sb="3" eb="5">
      <t>テンプ</t>
    </rPh>
    <phoneticPr fontId="1"/>
  </si>
  <si>
    <t>配置する者がいない場合は「0」を記載</t>
    <rPh sb="0" eb="2">
      <t>ハイチ</t>
    </rPh>
    <rPh sb="4" eb="5">
      <t>モノ</t>
    </rPh>
    <rPh sb="9" eb="11">
      <t>バアイ</t>
    </rPh>
    <rPh sb="16" eb="18">
      <t>キサイ</t>
    </rPh>
    <phoneticPr fontId="1"/>
  </si>
  <si>
    <t>億円単位</t>
    <rPh sb="0" eb="1">
      <t>オク</t>
    </rPh>
    <rPh sb="1" eb="2">
      <t>エン</t>
    </rPh>
    <rPh sb="2" eb="4">
      <t>タンイ</t>
    </rPh>
    <phoneticPr fontId="1"/>
  </si>
  <si>
    <t>万円単位</t>
    <phoneticPr fontId="1"/>
  </si>
  <si>
    <t>円単位</t>
    <phoneticPr fontId="1"/>
  </si>
  <si>
    <t>金額は、滋賀県使用料および手数料条例第２条第２項（62）（別表第55）による</t>
    <rPh sb="0" eb="2">
      <t>キンガク</t>
    </rPh>
    <phoneticPr fontId="1"/>
  </si>
  <si>
    <t>滋LP様式第13-1別紙「事業所ごとの保安業務を行う一般消費者等の数」</t>
    <rPh sb="0" eb="1">
      <t>ジ</t>
    </rPh>
    <rPh sb="3" eb="5">
      <t>ヨウシキ</t>
    </rPh>
    <rPh sb="5" eb="6">
      <t>ダイ</t>
    </rPh>
    <rPh sb="10" eb="12">
      <t>ベッシ</t>
    </rPh>
    <rPh sb="13" eb="16">
      <t>ジギョウショ</t>
    </rPh>
    <rPh sb="19" eb="21">
      <t>ホアン</t>
    </rPh>
    <rPh sb="21" eb="23">
      <t>ギョウム</t>
    </rPh>
    <rPh sb="24" eb="25">
      <t>オコナ</t>
    </rPh>
    <rPh sb="26" eb="28">
      <t>イッパン</t>
    </rPh>
    <rPh sb="28" eb="31">
      <t>ショウヒシャ</t>
    </rPh>
    <rPh sb="31" eb="32">
      <t>トウ</t>
    </rPh>
    <rPh sb="33" eb="34">
      <t>カズ</t>
    </rPh>
    <phoneticPr fontId="1"/>
  </si>
  <si>
    <t>●事業所ごとの保安業務を行う一般消費者等の数</t>
    <rPh sb="1" eb="3">
      <t>ジギョウ</t>
    </rPh>
    <rPh sb="3" eb="4">
      <t>ショ</t>
    </rPh>
    <rPh sb="7" eb="9">
      <t>ホアン</t>
    </rPh>
    <rPh sb="9" eb="11">
      <t>ギョウム</t>
    </rPh>
    <rPh sb="12" eb="13">
      <t>オコナ</t>
    </rPh>
    <rPh sb="14" eb="16">
      <t>イッパン</t>
    </rPh>
    <rPh sb="16" eb="19">
      <t>ショウヒシャ</t>
    </rPh>
    <rPh sb="19" eb="20">
      <t>トウ</t>
    </rPh>
    <rPh sb="21" eb="22">
      <t>カズ</t>
    </rPh>
    <phoneticPr fontId="1"/>
  </si>
  <si>
    <t>容器交換時
等供給設備
点検</t>
    <rPh sb="0" eb="2">
      <t>ヨウキ</t>
    </rPh>
    <rPh sb="2" eb="4">
      <t>コウカン</t>
    </rPh>
    <rPh sb="4" eb="5">
      <t>ジ</t>
    </rPh>
    <rPh sb="6" eb="7">
      <t>トウ</t>
    </rPh>
    <rPh sb="7" eb="9">
      <t>キョウキュウ</t>
    </rPh>
    <rPh sb="9" eb="10">
      <t>セツ</t>
    </rPh>
    <rPh sb="10" eb="11">
      <t>ビ</t>
    </rPh>
    <rPh sb="12" eb="14">
      <t>テンケン</t>
    </rPh>
    <phoneticPr fontId="1"/>
  </si>
  <si>
    <t>定期供給
設備点検</t>
    <rPh sb="0" eb="2">
      <t>テイキ</t>
    </rPh>
    <rPh sb="2" eb="4">
      <t>キョウキュウ</t>
    </rPh>
    <rPh sb="5" eb="7">
      <t>セツビ</t>
    </rPh>
    <rPh sb="7" eb="9">
      <t>テンケン</t>
    </rPh>
    <phoneticPr fontId="1"/>
  </si>
  <si>
    <t>定期消費
設備調査</t>
    <rPh sb="0" eb="2">
      <t>テイキ</t>
    </rPh>
    <rPh sb="2" eb="4">
      <t>ショウヒ</t>
    </rPh>
    <rPh sb="5" eb="7">
      <t>セツビ</t>
    </rPh>
    <rPh sb="7" eb="9">
      <t>チョウサ</t>
    </rPh>
    <phoneticPr fontId="1"/>
  </si>
  <si>
    <t>損害賠償責任保険に加入していることを証する書面（付保証明書等）</t>
    <rPh sb="0" eb="2">
      <t>ソンガイ</t>
    </rPh>
    <rPh sb="2" eb="4">
      <t>バイショウ</t>
    </rPh>
    <rPh sb="4" eb="6">
      <t>セキニン</t>
    </rPh>
    <rPh sb="6" eb="8">
      <t>ホケン</t>
    </rPh>
    <rPh sb="9" eb="11">
      <t>カニュウ</t>
    </rPh>
    <rPh sb="18" eb="19">
      <t>ショウ</t>
    </rPh>
    <rPh sb="21" eb="23">
      <t>ショメン</t>
    </rPh>
    <rPh sb="24" eb="26">
      <t>フホ</t>
    </rPh>
    <rPh sb="26" eb="29">
      <t>ショウメイショ</t>
    </rPh>
    <rPh sb="29" eb="30">
      <t>トウ</t>
    </rPh>
    <phoneticPr fontId="1"/>
  </si>
  <si>
    <t>　　は、通達（法律関係）第31条（認定の基準）関係２による）</t>
    <phoneticPr fontId="1"/>
  </si>
  <si>
    <t>　　行に支障を及ぼすおそれがある。</t>
    <phoneticPr fontId="1"/>
  </si>
  <si>
    <r>
      <t>　</t>
    </r>
    <r>
      <rPr>
        <b/>
        <i/>
        <u/>
        <sz val="10.5"/>
        <color rgb="FFC00000"/>
        <rFont val="ＭＳ 明朝"/>
        <family val="1"/>
        <charset val="128"/>
      </rPr>
      <t>※事業所に対し琵琶湖の対岸を含める場合、対岸へ行く経路を考慮して範囲を図示する。</t>
    </r>
    <rPh sb="2" eb="5">
      <t>ジギョウショ</t>
    </rPh>
    <rPh sb="6" eb="7">
      <t>タイ</t>
    </rPh>
    <rPh sb="8" eb="11">
      <t>ビワコ</t>
    </rPh>
    <rPh sb="12" eb="14">
      <t>タイガン</t>
    </rPh>
    <rPh sb="15" eb="16">
      <t>フク</t>
    </rPh>
    <rPh sb="18" eb="20">
      <t>バアイ</t>
    </rPh>
    <rPh sb="21" eb="23">
      <t>タイガン</t>
    </rPh>
    <rPh sb="24" eb="25">
      <t>イ</t>
    </rPh>
    <rPh sb="26" eb="28">
      <t>ケイロ</t>
    </rPh>
    <rPh sb="29" eb="31">
      <t>コウリョ</t>
    </rPh>
    <rPh sb="33" eb="35">
      <t>ハンイ</t>
    </rPh>
    <rPh sb="36" eb="38">
      <t>ズシ</t>
    </rPh>
    <phoneticPr fontId="1"/>
  </si>
  <si>
    <t>規定する実務経験を有することを証明します。</t>
    <rPh sb="0" eb="2">
      <t>キテイ</t>
    </rPh>
    <phoneticPr fontId="1"/>
  </si>
  <si>
    <r>
      <t>・上記以外に</t>
    </r>
    <r>
      <rPr>
        <b/>
        <i/>
        <sz val="11"/>
        <color theme="1"/>
        <rFont val="ＭＳ Ｐゴシック"/>
        <family val="3"/>
        <charset val="128"/>
        <scheme val="minor"/>
      </rPr>
      <t>LPガスに関するその他の業務</t>
    </r>
    <r>
      <rPr>
        <sz val="11"/>
        <color theme="1"/>
        <rFont val="ＭＳ Ｐゴシック"/>
        <family val="2"/>
        <charset val="128"/>
        <scheme val="minor"/>
      </rPr>
      <t>がある場合は、その業務の内容を記載する
・上記以外にＬＰガスに関するその他の業務が無い場合には、「なし」を記載</t>
    </r>
    <rPh sb="1" eb="3">
      <t>ジョウキ</t>
    </rPh>
    <rPh sb="3" eb="5">
      <t>イガイ</t>
    </rPh>
    <rPh sb="11" eb="12">
      <t>カン</t>
    </rPh>
    <rPh sb="16" eb="17">
      <t>タ</t>
    </rPh>
    <rPh sb="18" eb="20">
      <t>ギョウム</t>
    </rPh>
    <rPh sb="23" eb="25">
      <t>バアイ</t>
    </rPh>
    <rPh sb="29" eb="31">
      <t>ギョウム</t>
    </rPh>
    <rPh sb="32" eb="34">
      <t>ナイヨウ</t>
    </rPh>
    <rPh sb="35" eb="37">
      <t>キサイ</t>
    </rPh>
    <rPh sb="41" eb="43">
      <t>ジョウキ</t>
    </rPh>
    <rPh sb="43" eb="45">
      <t>イガイ</t>
    </rPh>
    <rPh sb="51" eb="52">
      <t>カン</t>
    </rPh>
    <rPh sb="56" eb="57">
      <t>タ</t>
    </rPh>
    <rPh sb="58" eb="60">
      <t>ギョウム</t>
    </rPh>
    <rPh sb="61" eb="62">
      <t>ナ</t>
    </rPh>
    <rPh sb="63" eb="65">
      <t>バアイ</t>
    </rPh>
    <rPh sb="73" eb="75">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</si>
</sst>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 @"/>
    <numFmt numFmtId="177" formatCode="[$-411]ggge&quot;年&quot;m&quot;月&quot;d&quot;日&quot;;@"/>
    <numFmt numFmtId="178" formatCode="#&quot;か&quot;&quot;所&quot;"/>
    <numFmt numFmtId="179" formatCode="#,##0&quot;円&quot;"/>
    <numFmt numFmtId="180" formatCode="#,##0&quot;億円&quot;"/>
    <numFmt numFmtId="181" formatCode="#,##0&quot;万円&quot;"/>
    <numFmt numFmtId="182" formatCode="General\%"/>
  </numFmts>
  <fonts count="23"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0.5"/>
      <color theme="1"/>
      <name val="ＭＳ 明朝"/>
      <family val="1"/>
      <charset val="128"/>
    </font>
    <font>
      <sz val="13"/>
      <color theme="1"/>
      <name val="ＭＳ 明朝"/>
      <family val="1"/>
      <charset val="128"/>
    </font>
    <font>
      <sz val="12"/>
      <color theme="1"/>
      <name val="HG丸ｺﾞｼｯｸM-PRO"/>
      <family val="3"/>
      <charset val="128"/>
    </font>
    <font>
      <sz val="10.5"/>
      <color theme="1"/>
      <name val="ＭＳ ゴシック"/>
      <family val="3"/>
      <charset val="128"/>
    </font>
    <font>
      <sz val="10.5"/>
      <color theme="1"/>
      <name val="ＭＳ Ｐゴシック"/>
      <family val="2"/>
      <charset val="128"/>
      <scheme val="minor"/>
    </font>
    <font>
      <sz val="12"/>
      <color theme="1"/>
      <name val="ＭＳ 明朝"/>
      <family val="1"/>
      <charset val="128"/>
    </font>
    <font>
      <u/>
      <sz val="10.5"/>
      <color theme="1"/>
      <name val="ＭＳ 明朝"/>
      <family val="1"/>
      <charset val="128"/>
    </font>
    <font>
      <sz val="11"/>
      <color theme="1"/>
      <name val="ＭＳ Ｐゴシック"/>
      <family val="2"/>
      <charset val="128"/>
      <scheme val="minor"/>
    </font>
    <font>
      <sz val="11"/>
      <color rgb="FF0070C0"/>
      <name val="ＭＳ Ｐゴシック"/>
      <family val="2"/>
      <charset val="128"/>
      <scheme val="minor"/>
    </font>
    <font>
      <sz val="11"/>
      <color rgb="FF0070C0"/>
      <name val="ＭＳ Ｐゴシック"/>
      <family val="3"/>
      <charset val="128"/>
      <scheme val="minor"/>
    </font>
    <font>
      <u/>
      <sz val="11"/>
      <color theme="10"/>
      <name val="ＭＳ Ｐゴシック"/>
      <family val="2"/>
      <charset val="128"/>
      <scheme val="minor"/>
    </font>
    <font>
      <sz val="11"/>
      <color rgb="FFC00000"/>
      <name val="ＭＳ Ｐゴシック"/>
      <family val="2"/>
      <charset val="128"/>
      <scheme val="minor"/>
    </font>
    <font>
      <sz val="11"/>
      <color rgb="FFC00000"/>
      <name val="ＭＳ Ｐゴシック"/>
      <family val="3"/>
      <charset val="128"/>
      <scheme val="minor"/>
    </font>
    <font>
      <sz val="14"/>
      <color theme="1"/>
      <name val="HG丸ｺﾞｼｯｸM-PRO"/>
      <family val="3"/>
      <charset val="128"/>
    </font>
    <font>
      <u/>
      <sz val="11"/>
      <color theme="10"/>
      <name val="ＭＳ 明朝"/>
      <family val="1"/>
      <charset val="128"/>
    </font>
    <font>
      <b/>
      <i/>
      <sz val="11"/>
      <color theme="1"/>
      <name val="ＭＳ Ｐゴシック"/>
      <family val="3"/>
      <charset val="128"/>
      <scheme val="minor"/>
    </font>
    <font>
      <b/>
      <i/>
      <u/>
      <sz val="11"/>
      <color theme="1"/>
      <name val="ＭＳ Ｐゴシック"/>
      <family val="3"/>
      <charset val="128"/>
      <scheme val="minor"/>
    </font>
    <font>
      <b/>
      <i/>
      <u/>
      <sz val="10.5"/>
      <color theme="1"/>
      <name val="ＭＳ 明朝"/>
      <family val="1"/>
      <charset val="128"/>
    </font>
    <font>
      <sz val="11"/>
      <color theme="1"/>
      <name val="ＭＳ ゴシック"/>
      <family val="3"/>
      <charset val="128"/>
    </font>
    <font>
      <b/>
      <i/>
      <u/>
      <sz val="10.5"/>
      <color rgb="FFC00000"/>
      <name val="ＭＳ 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71">
    <border>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diagonalUp="1">
      <left style="hair">
        <color auto="1"/>
      </left>
      <right style="hair">
        <color auto="1"/>
      </right>
      <top style="hair">
        <color auto="1"/>
      </top>
      <bottom style="hair">
        <color auto="1"/>
      </bottom>
      <diagonal style="hair">
        <color auto="1"/>
      </diagonal>
    </border>
    <border>
      <left/>
      <right style="hair">
        <color auto="1"/>
      </right>
      <top/>
      <bottom/>
      <diagonal/>
    </border>
    <border>
      <left style="hair">
        <color auto="1"/>
      </left>
      <right style="hair">
        <color auto="1"/>
      </right>
      <top style="hair">
        <color auto="1"/>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top/>
      <bottom style="hair">
        <color auto="1"/>
      </bottom>
      <diagonal/>
    </border>
    <border>
      <left/>
      <right style="hair">
        <color auto="1"/>
      </right>
      <top/>
      <bottom style="hair">
        <color auto="1"/>
      </bottom>
      <diagonal/>
    </border>
    <border>
      <left style="hair">
        <color auto="1"/>
      </left>
      <right/>
      <top/>
      <bottom style="hair">
        <color auto="1"/>
      </bottom>
      <diagonal/>
    </border>
    <border>
      <left style="hair">
        <color auto="1"/>
      </left>
      <right style="hair">
        <color auto="1"/>
      </right>
      <top/>
      <bottom style="hair">
        <color auto="1"/>
      </bottom>
      <diagonal/>
    </border>
    <border>
      <left style="hair">
        <color auto="1"/>
      </left>
      <right style="hair">
        <color auto="1"/>
      </right>
      <top/>
      <bottom/>
      <diagonal/>
    </border>
    <border diagonalDown="1">
      <left style="hair">
        <color auto="1"/>
      </left>
      <right style="hair">
        <color auto="1"/>
      </right>
      <top style="hair">
        <color auto="1"/>
      </top>
      <bottom style="hair">
        <color auto="1"/>
      </bottom>
      <diagonal style="hair">
        <color auto="1"/>
      </diagonal>
    </border>
    <border>
      <left style="hair">
        <color auto="1"/>
      </left>
      <right style="hair">
        <color auto="1"/>
      </right>
      <top style="hair">
        <color auto="1"/>
      </top>
      <bottom style="double">
        <color auto="1"/>
      </bottom>
      <diagonal/>
    </border>
    <border diagonalDown="1">
      <left style="hair">
        <color auto="1"/>
      </left>
      <right style="hair">
        <color auto="1"/>
      </right>
      <top style="double">
        <color auto="1"/>
      </top>
      <bottom style="hair">
        <color auto="1"/>
      </bottom>
      <diagonal style="hair">
        <color auto="1"/>
      </diagonal>
    </border>
    <border>
      <left style="thin">
        <color auto="1"/>
      </left>
      <right style="thin">
        <color auto="1"/>
      </right>
      <top style="thin">
        <color auto="1"/>
      </top>
      <bottom style="thin">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style="thin">
        <color auto="1"/>
      </right>
      <top/>
      <bottom style="hair">
        <color auto="1"/>
      </bottom>
      <diagonal/>
    </border>
    <border>
      <left style="hair">
        <color auto="1"/>
      </left>
      <right style="thin">
        <color auto="1"/>
      </right>
      <top style="thin">
        <color auto="1"/>
      </top>
      <bottom style="thin">
        <color auto="1"/>
      </bottom>
      <diagonal/>
    </border>
    <border>
      <left/>
      <right style="hair">
        <color auto="1"/>
      </right>
      <top style="hair">
        <color auto="1"/>
      </top>
      <bottom style="thin">
        <color auto="1"/>
      </bottom>
      <diagonal/>
    </border>
    <border>
      <left style="thin">
        <color auto="1"/>
      </left>
      <right style="thin">
        <color auto="1"/>
      </right>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style="hair">
        <color auto="1"/>
      </right>
      <top/>
      <bottom/>
      <diagonal/>
    </border>
    <border>
      <left style="thin">
        <color auto="1"/>
      </left>
      <right style="hair">
        <color auto="1"/>
      </right>
      <top style="thin">
        <color auto="1"/>
      </top>
      <bottom/>
      <diagonal/>
    </border>
    <border>
      <left style="thin">
        <color auto="1"/>
      </left>
      <right style="hair">
        <color auto="1"/>
      </right>
      <top/>
      <bottom style="thin">
        <color auto="1"/>
      </bottom>
      <diagonal/>
    </border>
    <border>
      <left style="hair">
        <color auto="1"/>
      </left>
      <right style="thin">
        <color auto="1"/>
      </right>
      <top style="hair">
        <color auto="1"/>
      </top>
      <bottom/>
      <diagonal/>
    </border>
    <border>
      <left style="thin">
        <color auto="1"/>
      </left>
      <right style="thin">
        <color auto="1"/>
      </right>
      <top style="hair">
        <color auto="1"/>
      </top>
      <bottom/>
      <diagonal/>
    </border>
    <border>
      <left style="hair">
        <color auto="1"/>
      </left>
      <right style="thin">
        <color auto="1"/>
      </right>
      <top/>
      <bottom/>
      <diagonal/>
    </border>
    <border>
      <left style="thin">
        <color auto="1"/>
      </left>
      <right style="thin">
        <color auto="1"/>
      </right>
      <top/>
      <bottom/>
      <diagonal/>
    </border>
    <border>
      <left style="thin">
        <color auto="1"/>
      </left>
      <right style="hair">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style="double">
        <color auto="1"/>
      </right>
      <top style="hair">
        <color auto="1"/>
      </top>
      <bottom style="hair">
        <color auto="1"/>
      </bottom>
      <diagonal/>
    </border>
    <border>
      <left style="hair">
        <color auto="1"/>
      </left>
      <right style="double">
        <color auto="1"/>
      </right>
      <top style="hair">
        <color auto="1"/>
      </top>
      <bottom/>
      <diagonal/>
    </border>
    <border>
      <left style="hair">
        <color auto="1"/>
      </left>
      <right style="double">
        <color auto="1"/>
      </right>
      <top/>
      <bottom style="hair">
        <color auto="1"/>
      </bottom>
      <diagonal/>
    </border>
    <border>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right/>
      <top style="thin">
        <color auto="1"/>
      </top>
      <bottom style="hair">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hair">
        <color auto="1"/>
      </left>
      <right style="hair">
        <color auto="1"/>
      </right>
      <top style="thin">
        <color auto="1"/>
      </top>
      <bottom style="hair">
        <color auto="1"/>
      </bottom>
      <diagonal/>
    </border>
    <border diagonalUp="1">
      <left style="hair">
        <color auto="1"/>
      </left>
      <right/>
      <top style="hair">
        <color auto="1"/>
      </top>
      <bottom style="hair">
        <color auto="1"/>
      </bottom>
      <diagonal style="hair">
        <color auto="1"/>
      </diagonal>
    </border>
    <border diagonalUp="1">
      <left/>
      <right style="hair">
        <color auto="1"/>
      </right>
      <top style="hair">
        <color auto="1"/>
      </top>
      <bottom style="hair">
        <color auto="1"/>
      </bottom>
      <diagonal style="hair">
        <color auto="1"/>
      </diagonal>
    </border>
    <border>
      <left style="thin">
        <color auto="1"/>
      </left>
      <right style="hair">
        <color auto="1"/>
      </right>
      <top/>
      <bottom style="hair">
        <color auto="1"/>
      </bottom>
      <diagonal/>
    </border>
    <border>
      <left style="hair">
        <color auto="1"/>
      </left>
      <right/>
      <top style="hair">
        <color auto="1"/>
      </top>
      <bottom style="thin">
        <color auto="1"/>
      </bottom>
      <diagonal/>
    </border>
    <border>
      <left/>
      <right style="hair">
        <color auto="1"/>
      </right>
      <top style="thin">
        <color auto="1"/>
      </top>
      <bottom style="hair">
        <color auto="1"/>
      </bottom>
      <diagonal/>
    </border>
    <border>
      <left/>
      <right/>
      <top style="hair">
        <color auto="1"/>
      </top>
      <bottom style="thin">
        <color auto="1"/>
      </bottom>
      <diagonal/>
    </border>
    <border>
      <left/>
      <right/>
      <top style="thin">
        <color auto="1"/>
      </top>
      <bottom/>
      <diagonal/>
    </border>
  </borders>
  <cellStyleXfs count="3">
    <xf numFmtId="0" fontId="0" fillId="0" borderId="0">
      <alignment vertical="center"/>
    </xf>
    <xf numFmtId="38" fontId="10" fillId="0" borderId="0" applyFont="0" applyFill="0" applyBorder="0" applyAlignment="0" applyProtection="0">
      <alignment vertical="center"/>
    </xf>
    <xf numFmtId="0" fontId="13" fillId="0" borderId="0" applyNumberFormat="0" applyFill="0" applyBorder="0" applyAlignment="0" applyProtection="0">
      <alignment vertical="center"/>
    </xf>
  </cellStyleXfs>
  <cellXfs count="404">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right" vertical="center"/>
    </xf>
    <xf numFmtId="0" fontId="3" fillId="0" borderId="1" xfId="0" applyFont="1" applyBorder="1" applyAlignment="1">
      <alignment vertical="center"/>
    </xf>
    <xf numFmtId="0" fontId="3" fillId="0" borderId="3" xfId="0" applyFont="1" applyBorder="1" applyAlignment="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3" xfId="0" applyFont="1" applyBorder="1" applyAlignment="1">
      <alignment horizontal="righ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5" xfId="0" applyFont="1" applyBorder="1">
      <alignment vertical="center"/>
    </xf>
    <xf numFmtId="0" fontId="3" fillId="0" borderId="0" xfId="0" applyFont="1" applyBorder="1" applyAlignment="1">
      <alignment vertical="center"/>
    </xf>
    <xf numFmtId="0" fontId="3" fillId="0" borderId="11" xfId="0" applyFont="1" applyBorder="1">
      <alignment vertical="center"/>
    </xf>
    <xf numFmtId="0" fontId="3" fillId="0" borderId="2" xfId="0" applyFont="1" applyBorder="1" applyAlignment="1">
      <alignment vertical="center"/>
    </xf>
    <xf numFmtId="0" fontId="3" fillId="0" borderId="14" xfId="0" applyFont="1" applyBorder="1">
      <alignment vertical="center"/>
    </xf>
    <xf numFmtId="0" fontId="3" fillId="0" borderId="8" xfId="0" applyFont="1" applyBorder="1">
      <alignment vertical="center"/>
    </xf>
    <xf numFmtId="0" fontId="6" fillId="0" borderId="0" xfId="0" applyFont="1">
      <alignment vertical="center"/>
    </xf>
    <xf numFmtId="0" fontId="3" fillId="0" borderId="0" xfId="0" applyFont="1" applyBorder="1" applyAlignment="1">
      <alignment vertical="center"/>
    </xf>
    <xf numFmtId="176" fontId="3" fillId="0" borderId="13" xfId="0" applyNumberFormat="1" applyFont="1" applyBorder="1">
      <alignment vertical="center"/>
    </xf>
    <xf numFmtId="176" fontId="3" fillId="0" borderId="3" xfId="0" applyNumberFormat="1"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0" xfId="0" applyFont="1" applyBorder="1">
      <alignment vertical="center"/>
    </xf>
    <xf numFmtId="0" fontId="6" fillId="0" borderId="0" xfId="0" applyFont="1" applyBorder="1">
      <alignment vertical="center"/>
    </xf>
    <xf numFmtId="0" fontId="3" fillId="0" borderId="0" xfId="0" applyFont="1" applyBorder="1" applyAlignment="1">
      <alignment vertical="center"/>
    </xf>
    <xf numFmtId="0" fontId="3" fillId="0" borderId="0" xfId="0" applyFont="1" applyBorder="1" applyAlignment="1">
      <alignment horizontal="right" vertical="center"/>
    </xf>
    <xf numFmtId="0" fontId="3" fillId="0" borderId="0" xfId="0" applyFont="1" applyAlignment="1">
      <alignment vertical="center" shrinkToFit="1"/>
    </xf>
    <xf numFmtId="0" fontId="3" fillId="0" borderId="0" xfId="0" applyFont="1" applyAlignment="1">
      <alignment vertical="center"/>
    </xf>
    <xf numFmtId="0" fontId="0" fillId="0" borderId="0" xfId="0" applyAlignment="1">
      <alignment vertical="center" wrapText="1"/>
    </xf>
    <xf numFmtId="38" fontId="3" fillId="0" borderId="4" xfId="1" applyFont="1" applyBorder="1" applyAlignment="1">
      <alignment horizontal="center" vertical="center"/>
    </xf>
    <xf numFmtId="0" fontId="3" fillId="0" borderId="0" xfId="0" applyNumberFormat="1" applyFont="1">
      <alignment vertical="center"/>
    </xf>
    <xf numFmtId="0" fontId="0" fillId="0" borderId="0" xfId="0" applyAlignment="1">
      <alignment horizontal="center" vertical="center" wrapText="1"/>
    </xf>
    <xf numFmtId="0" fontId="0" fillId="0" borderId="0" xfId="0" applyAlignment="1">
      <alignment vertical="center"/>
    </xf>
    <xf numFmtId="0" fontId="0" fillId="2" borderId="34" xfId="0" applyFill="1" applyBorder="1" applyAlignment="1">
      <alignment vertical="center" wrapText="1"/>
    </xf>
    <xf numFmtId="0" fontId="0" fillId="2" borderId="21" xfId="0" applyFill="1" applyBorder="1" applyAlignment="1">
      <alignment vertical="center" wrapText="1"/>
    </xf>
    <xf numFmtId="0" fontId="0" fillId="2" borderId="23" xfId="0" applyFill="1" applyBorder="1" applyAlignment="1">
      <alignment vertical="center" wrapText="1"/>
    </xf>
    <xf numFmtId="0" fontId="0" fillId="3" borderId="34" xfId="0" applyFill="1" applyBorder="1" applyAlignment="1">
      <alignment vertical="center" wrapText="1"/>
    </xf>
    <xf numFmtId="0" fontId="0" fillId="3" borderId="21" xfId="0" applyFill="1" applyBorder="1" applyAlignment="1">
      <alignment vertical="center" wrapText="1"/>
    </xf>
    <xf numFmtId="0" fontId="0" fillId="3" borderId="23" xfId="0" applyFill="1" applyBorder="1" applyAlignment="1">
      <alignment vertical="center" wrapText="1"/>
    </xf>
    <xf numFmtId="0" fontId="14" fillId="0" borderId="30" xfId="0" applyFont="1" applyBorder="1" applyAlignment="1">
      <alignment horizontal="center" vertical="center" wrapText="1"/>
    </xf>
    <xf numFmtId="0" fontId="14" fillId="0" borderId="32" xfId="0" applyFont="1" applyBorder="1" applyAlignment="1">
      <alignment horizontal="center" vertical="center" wrapText="1"/>
    </xf>
    <xf numFmtId="0" fontId="14" fillId="0" borderId="37" xfId="0" applyFont="1" applyBorder="1" applyAlignment="1">
      <alignment horizontal="center" vertical="center"/>
    </xf>
    <xf numFmtId="0" fontId="0" fillId="3" borderId="41" xfId="0" applyFill="1" applyBorder="1" applyAlignment="1">
      <alignment vertical="center" wrapText="1"/>
    </xf>
    <xf numFmtId="0" fontId="3" fillId="0" borderId="0" xfId="0" applyFont="1" applyFill="1">
      <alignment vertical="center"/>
    </xf>
    <xf numFmtId="0" fontId="15" fillId="0" borderId="28" xfId="0" applyFont="1" applyFill="1" applyBorder="1" applyAlignment="1">
      <alignment horizontal="center" vertical="center" wrapText="1"/>
    </xf>
    <xf numFmtId="0" fontId="0" fillId="2" borderId="43" xfId="0" applyFill="1" applyBorder="1" applyAlignment="1">
      <alignment vertical="center" wrapText="1"/>
    </xf>
    <xf numFmtId="0" fontId="15" fillId="0" borderId="44" xfId="0" applyFont="1" applyFill="1" applyBorder="1" applyAlignment="1">
      <alignment horizontal="center" vertical="center" wrapText="1"/>
    </xf>
    <xf numFmtId="0" fontId="3" fillId="0" borderId="0" xfId="0" applyFont="1" applyAlignment="1">
      <alignment vertical="center" shrinkToFit="1"/>
    </xf>
    <xf numFmtId="0" fontId="3" fillId="0" borderId="0" xfId="0" applyFont="1" applyBorder="1" applyAlignment="1">
      <alignment vertical="center"/>
    </xf>
    <xf numFmtId="0" fontId="0" fillId="0" borderId="0" xfId="0" applyAlignment="1">
      <alignment vertical="center"/>
    </xf>
    <xf numFmtId="14" fontId="11" fillId="0" borderId="37" xfId="0" applyNumberFormat="1" applyFont="1" applyFill="1" applyBorder="1" applyAlignment="1" applyProtection="1">
      <alignment horizontal="center" vertical="center" wrapText="1"/>
      <protection locked="0"/>
    </xf>
    <xf numFmtId="14" fontId="11" fillId="0" borderId="28" xfId="0" applyNumberFormat="1" applyFont="1" applyFill="1" applyBorder="1" applyAlignment="1" applyProtection="1">
      <alignment horizontal="center" vertical="center" wrapText="1"/>
      <protection locked="0"/>
    </xf>
    <xf numFmtId="0" fontId="12" fillId="0" borderId="28" xfId="0" applyFont="1" applyFill="1" applyBorder="1" applyAlignment="1" applyProtection="1">
      <alignment horizontal="center" vertical="center" wrapText="1"/>
      <protection locked="0"/>
    </xf>
    <xf numFmtId="178" fontId="12" fillId="0" borderId="28" xfId="0" applyNumberFormat="1" applyFont="1" applyFill="1" applyBorder="1" applyAlignment="1" applyProtection="1">
      <alignment horizontal="center" vertical="center" wrapText="1"/>
      <protection locked="0"/>
    </xf>
    <xf numFmtId="0" fontId="12" fillId="0" borderId="29" xfId="0" applyFont="1" applyFill="1" applyBorder="1" applyAlignment="1" applyProtection="1">
      <alignment horizontal="center" vertical="center" wrapText="1"/>
      <protection locked="0"/>
    </xf>
    <xf numFmtId="0" fontId="12" fillId="0" borderId="37" xfId="0" applyFont="1" applyFill="1" applyBorder="1" applyAlignment="1" applyProtection="1">
      <alignment horizontal="center" vertical="center" wrapText="1"/>
      <protection locked="0"/>
    </xf>
    <xf numFmtId="38" fontId="12" fillId="0" borderId="30" xfId="1" applyFont="1" applyFill="1" applyBorder="1" applyAlignment="1" applyProtection="1">
      <alignment horizontal="center" vertical="center" wrapText="1"/>
      <protection locked="0"/>
    </xf>
    <xf numFmtId="38" fontId="12" fillId="0" borderId="31" xfId="1" applyFont="1" applyFill="1" applyBorder="1" applyAlignment="1" applyProtection="1">
      <alignment horizontal="center" vertical="center" wrapText="1"/>
      <protection locked="0"/>
    </xf>
    <xf numFmtId="38" fontId="12" fillId="0" borderId="32" xfId="1" applyFont="1" applyFill="1" applyBorder="1" applyAlignment="1" applyProtection="1">
      <alignment horizontal="center" vertical="center" wrapText="1"/>
      <protection locked="0"/>
    </xf>
    <xf numFmtId="0" fontId="12" fillId="0" borderId="42" xfId="0" applyFont="1" applyFill="1" applyBorder="1" applyAlignment="1" applyProtection="1">
      <alignment horizontal="center" vertical="center" wrapText="1"/>
      <protection locked="0"/>
    </xf>
    <xf numFmtId="0" fontId="11" fillId="0" borderId="37" xfId="0" applyFont="1" applyBorder="1" applyAlignment="1" applyProtection="1">
      <alignment horizontal="center" vertical="center" wrapText="1"/>
      <protection locked="0"/>
    </xf>
    <xf numFmtId="0" fontId="11" fillId="0" borderId="28" xfId="0" applyFont="1" applyBorder="1" applyAlignment="1" applyProtection="1">
      <alignment horizontal="center" vertical="center" wrapText="1"/>
      <protection locked="0"/>
    </xf>
    <xf numFmtId="38" fontId="11" fillId="0" borderId="28" xfId="1" applyFont="1" applyBorder="1" applyAlignment="1" applyProtection="1">
      <alignment horizontal="center" vertical="center" wrapText="1"/>
      <protection locked="0"/>
    </xf>
    <xf numFmtId="0" fontId="12" fillId="0" borderId="27" xfId="0" applyFont="1" applyFill="1" applyBorder="1" applyAlignment="1" applyProtection="1">
      <alignment horizontal="center" vertical="center" wrapText="1"/>
      <protection locked="0"/>
    </xf>
    <xf numFmtId="180" fontId="11" fillId="0" borderId="28" xfId="0" applyNumberFormat="1" applyFont="1" applyBorder="1" applyAlignment="1" applyProtection="1">
      <alignment horizontal="center" vertical="center" wrapText="1"/>
      <protection locked="0"/>
    </xf>
    <xf numFmtId="181" fontId="11" fillId="0" borderId="28" xfId="0" applyNumberFormat="1" applyFont="1" applyBorder="1" applyAlignment="1" applyProtection="1">
      <alignment horizontal="center" vertical="center" wrapText="1"/>
      <protection locked="0"/>
    </xf>
    <xf numFmtId="179" fontId="11" fillId="0" borderId="29" xfId="0" applyNumberFormat="1" applyFont="1" applyBorder="1" applyAlignment="1" applyProtection="1">
      <alignment horizontal="center" vertical="center" wrapText="1"/>
      <protection locked="0"/>
    </xf>
    <xf numFmtId="0" fontId="13" fillId="0" borderId="0" xfId="2" applyAlignment="1" applyProtection="1">
      <alignment vertical="center" wrapText="1"/>
      <protection locked="0"/>
    </xf>
    <xf numFmtId="0" fontId="3" fillId="0" borderId="0" xfId="0" applyFont="1" applyAlignment="1">
      <alignment vertical="center"/>
    </xf>
    <xf numFmtId="0" fontId="3" fillId="0" borderId="0" xfId="0" applyFont="1" applyBorder="1" applyAlignment="1">
      <alignment vertical="center"/>
    </xf>
    <xf numFmtId="0" fontId="3" fillId="0" borderId="27" xfId="0" applyFont="1" applyBorder="1" applyProtection="1">
      <alignment vertical="center"/>
      <protection locked="0"/>
    </xf>
    <xf numFmtId="0" fontId="3" fillId="0" borderId="13" xfId="0" applyFont="1" applyBorder="1" applyProtection="1">
      <alignment vertical="center"/>
      <protection locked="0"/>
    </xf>
    <xf numFmtId="0" fontId="3" fillId="0" borderId="29" xfId="0" applyFont="1" applyBorder="1" applyProtection="1">
      <alignment vertical="center"/>
      <protection locked="0"/>
    </xf>
    <xf numFmtId="0" fontId="3" fillId="0" borderId="8" xfId="0" applyFont="1" applyBorder="1" applyProtection="1">
      <alignment vertical="center"/>
      <protection locked="0"/>
    </xf>
    <xf numFmtId="0" fontId="3" fillId="0" borderId="9" xfId="0" applyFont="1" applyBorder="1" applyProtection="1">
      <alignment vertical="center"/>
      <protection locked="0"/>
    </xf>
    <xf numFmtId="0" fontId="3" fillId="0" borderId="10" xfId="0" applyFont="1" applyBorder="1" applyProtection="1">
      <alignment vertical="center"/>
      <protection locked="0"/>
    </xf>
    <xf numFmtId="0" fontId="3" fillId="0" borderId="11" xfId="0" applyFont="1" applyBorder="1" applyProtection="1">
      <alignment vertical="center"/>
      <protection locked="0"/>
    </xf>
    <xf numFmtId="0" fontId="3" fillId="0" borderId="0" xfId="0" applyFont="1" applyBorder="1" applyProtection="1">
      <alignment vertical="center"/>
      <protection locked="0"/>
    </xf>
    <xf numFmtId="0" fontId="3" fillId="0" borderId="6" xfId="0" applyFont="1" applyBorder="1" applyProtection="1">
      <alignment vertical="center"/>
      <protection locked="0"/>
    </xf>
    <xf numFmtId="0" fontId="3" fillId="0" borderId="11" xfId="0" applyFont="1" applyBorder="1" applyAlignment="1" applyProtection="1">
      <alignment horizontal="centerContinuous" vertical="center"/>
      <protection locked="0"/>
    </xf>
    <xf numFmtId="0" fontId="3" fillId="0" borderId="0" xfId="0" applyFont="1" applyBorder="1" applyAlignment="1" applyProtection="1">
      <alignment horizontal="centerContinuous" vertical="center"/>
      <protection locked="0"/>
    </xf>
    <xf numFmtId="0" fontId="3" fillId="0" borderId="6" xfId="0" applyFont="1" applyBorder="1" applyAlignment="1" applyProtection="1">
      <alignment horizontal="centerContinuous" vertical="center"/>
      <protection locked="0"/>
    </xf>
    <xf numFmtId="0" fontId="3" fillId="0" borderId="14" xfId="0" applyFont="1" applyBorder="1" applyProtection="1">
      <alignment vertical="center"/>
      <protection locked="0"/>
    </xf>
    <xf numFmtId="0" fontId="3" fillId="0" borderId="12" xfId="0" applyFont="1" applyBorder="1" applyProtection="1">
      <alignment vertical="center"/>
      <protection locked="0"/>
    </xf>
    <xf numFmtId="0" fontId="16" fillId="0" borderId="0" xfId="0" applyFont="1">
      <alignment vertical="center"/>
    </xf>
    <xf numFmtId="0" fontId="0" fillId="0" borderId="0" xfId="0" applyFont="1" applyAlignment="1">
      <alignment vertical="center" wrapText="1"/>
    </xf>
    <xf numFmtId="0" fontId="3" fillId="0" borderId="0" xfId="0" applyFont="1" applyAlignment="1">
      <alignment horizontal="center" vertical="center"/>
    </xf>
    <xf numFmtId="0" fontId="3" fillId="0" borderId="0" xfId="0" applyFont="1" applyAlignment="1">
      <alignment vertical="center"/>
    </xf>
    <xf numFmtId="0" fontId="14" fillId="0" borderId="31" xfId="0" applyFont="1" applyBorder="1" applyAlignment="1">
      <alignment horizontal="center" vertical="center" wrapText="1"/>
    </xf>
    <xf numFmtId="0" fontId="3" fillId="0" borderId="8" xfId="0" applyFont="1"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6" xfId="0" applyBorder="1" applyAlignment="1">
      <alignment vertical="center"/>
    </xf>
    <xf numFmtId="0" fontId="0" fillId="0" borderId="14"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0" xfId="0" applyBorder="1" applyAlignment="1">
      <alignment vertical="center"/>
    </xf>
    <xf numFmtId="0" fontId="6" fillId="0" borderId="46" xfId="0" applyFont="1" applyBorder="1">
      <alignment vertical="center"/>
    </xf>
    <xf numFmtId="0" fontId="3" fillId="0" borderId="47" xfId="0" applyFont="1" applyBorder="1">
      <alignment vertical="center"/>
    </xf>
    <xf numFmtId="0" fontId="3" fillId="0" borderId="46" xfId="0" applyFont="1" applyBorder="1">
      <alignment vertical="center"/>
    </xf>
    <xf numFmtId="0" fontId="3" fillId="0" borderId="48" xfId="0" applyFont="1" applyBorder="1">
      <alignment vertical="center"/>
    </xf>
    <xf numFmtId="0" fontId="3" fillId="0" borderId="49" xfId="0" applyFont="1" applyBorder="1">
      <alignment vertical="center"/>
    </xf>
    <xf numFmtId="0" fontId="3" fillId="0" borderId="50" xfId="0" applyFont="1" applyBorder="1">
      <alignment vertical="center"/>
    </xf>
    <xf numFmtId="0" fontId="14" fillId="0" borderId="32" xfId="0" applyFont="1" applyBorder="1" applyAlignment="1" applyProtection="1">
      <alignment horizontal="center" vertical="center" wrapText="1"/>
    </xf>
    <xf numFmtId="0" fontId="3" fillId="0" borderId="12" xfId="0" applyFont="1" applyBorder="1" applyAlignment="1">
      <alignment vertical="center"/>
    </xf>
    <xf numFmtId="0" fontId="3" fillId="0" borderId="0" xfId="0" applyFont="1" applyBorder="1" applyAlignment="1">
      <alignment vertical="center"/>
    </xf>
    <xf numFmtId="0" fontId="0" fillId="3" borderId="24" xfId="0" applyFill="1" applyBorder="1" applyAlignment="1">
      <alignment vertical="center" wrapText="1"/>
    </xf>
    <xf numFmtId="178" fontId="12" fillId="0" borderId="27" xfId="0" applyNumberFormat="1" applyFont="1" applyFill="1" applyBorder="1" applyAlignment="1" applyProtection="1">
      <alignment horizontal="center" vertical="center" wrapText="1"/>
      <protection locked="0"/>
    </xf>
    <xf numFmtId="0" fontId="0" fillId="0" borderId="8" xfId="0" applyBorder="1" applyAlignment="1">
      <alignment vertical="center"/>
    </xf>
    <xf numFmtId="0" fontId="0" fillId="2" borderId="25" xfId="0" applyFill="1" applyBorder="1" applyAlignment="1">
      <alignment vertical="center" wrapText="1"/>
    </xf>
    <xf numFmtId="0" fontId="0" fillId="3" borderId="30" xfId="0" applyFill="1" applyBorder="1" applyAlignment="1">
      <alignment vertical="center" wrapText="1"/>
    </xf>
    <xf numFmtId="0" fontId="3" fillId="0" borderId="0" xfId="0" applyFont="1" applyAlignment="1">
      <alignment vertical="center" shrinkToFit="1"/>
    </xf>
    <xf numFmtId="0" fontId="0" fillId="0" borderId="0" xfId="0" applyAlignment="1">
      <alignment vertical="center" shrinkToFit="1"/>
    </xf>
    <xf numFmtId="0" fontId="0" fillId="0" borderId="0" xfId="0" applyAlignment="1">
      <alignment vertical="center" shrinkToFit="1"/>
    </xf>
    <xf numFmtId="0" fontId="3" fillId="0" borderId="4" xfId="0" applyFont="1" applyBorder="1" applyAlignment="1">
      <alignment horizontal="center" vertical="center" wrapText="1"/>
    </xf>
    <xf numFmtId="38" fontId="3" fillId="0" borderId="13" xfId="1" applyFont="1" applyBorder="1" applyAlignment="1" applyProtection="1">
      <alignment horizontal="center" vertical="center"/>
      <protection locked="0"/>
    </xf>
    <xf numFmtId="38" fontId="3" fillId="0" borderId="15" xfId="1" applyFont="1" applyBorder="1" applyAlignment="1" applyProtection="1">
      <alignment horizontal="center" vertical="center"/>
      <protection locked="0"/>
    </xf>
    <xf numFmtId="38" fontId="3" fillId="0" borderId="24" xfId="1" applyFont="1" applyBorder="1" applyAlignment="1" applyProtection="1">
      <alignment horizontal="center" vertical="center"/>
      <protection locked="0"/>
    </xf>
    <xf numFmtId="38" fontId="3" fillId="0" borderId="26" xfId="1" applyFont="1" applyBorder="1" applyAlignment="1" applyProtection="1">
      <alignment horizontal="center" vertical="center"/>
      <protection locked="0"/>
    </xf>
    <xf numFmtId="38" fontId="3" fillId="0" borderId="22" xfId="1" applyFont="1" applyBorder="1" applyAlignment="1" applyProtection="1">
      <alignment horizontal="center" vertical="center"/>
      <protection locked="0"/>
    </xf>
    <xf numFmtId="38" fontId="3" fillId="0" borderId="23" xfId="1" applyFont="1" applyBorder="1" applyAlignment="1" applyProtection="1">
      <alignment horizontal="center" vertical="center"/>
      <protection locked="0"/>
    </xf>
    <xf numFmtId="0" fontId="2" fillId="0" borderId="0" xfId="0" applyFont="1" applyProtection="1">
      <alignment vertical="center"/>
      <protection locked="0"/>
    </xf>
    <xf numFmtId="0" fontId="3" fillId="0" borderId="57"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59" xfId="0" applyFont="1" applyBorder="1" applyAlignment="1">
      <alignment horizontal="center" vertical="center" wrapText="1"/>
    </xf>
    <xf numFmtId="38" fontId="3" fillId="0" borderId="27" xfId="1" applyFont="1" applyBorder="1" applyAlignment="1" applyProtection="1">
      <alignment horizontal="center" vertical="center"/>
      <protection locked="0"/>
    </xf>
    <xf numFmtId="38" fontId="3" fillId="0" borderId="29" xfId="1" applyFont="1" applyBorder="1" applyAlignment="1" applyProtection="1">
      <alignment horizontal="center" vertical="center"/>
      <protection locked="0"/>
    </xf>
    <xf numFmtId="0" fontId="0" fillId="3" borderId="63" xfId="0" applyFill="1" applyBorder="1" applyAlignment="1">
      <alignment vertical="center" wrapText="1"/>
    </xf>
    <xf numFmtId="179" fontId="11" fillId="0" borderId="34" xfId="0" applyNumberFormat="1" applyFont="1" applyBorder="1" applyAlignment="1" applyProtection="1">
      <alignment horizontal="center" vertical="center" wrapText="1"/>
      <protection locked="0"/>
    </xf>
    <xf numFmtId="0" fontId="0" fillId="3" borderId="22" xfId="0" applyFill="1" applyBorder="1" applyAlignment="1">
      <alignment vertical="center" wrapText="1"/>
    </xf>
    <xf numFmtId="0" fontId="0" fillId="0" borderId="0" xfId="2" applyFont="1" applyAlignment="1" applyProtection="1">
      <alignment vertical="center" wrapText="1"/>
    </xf>
    <xf numFmtId="179" fontId="13" fillId="0" borderId="23" xfId="2" applyNumberFormat="1" applyBorder="1" applyAlignment="1" applyProtection="1">
      <alignment horizontal="center" vertical="center" wrapText="1"/>
      <protection locked="0"/>
    </xf>
    <xf numFmtId="38" fontId="14" fillId="0" borderId="28" xfId="1" applyFont="1" applyBorder="1" applyAlignment="1" applyProtection="1">
      <alignment horizontal="center" vertical="center" wrapText="1"/>
    </xf>
    <xf numFmtId="0" fontId="11" fillId="0" borderId="20"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shrinkToFit="1"/>
      <protection locked="0"/>
    </xf>
    <xf numFmtId="0" fontId="3" fillId="0" borderId="36" xfId="0" applyFont="1" applyBorder="1" applyAlignment="1">
      <alignment horizontal="center" vertical="center"/>
    </xf>
    <xf numFmtId="0" fontId="3" fillId="0" borderId="22" xfId="0" applyFont="1" applyBorder="1" applyAlignment="1">
      <alignment vertical="center" textRotation="255"/>
    </xf>
    <xf numFmtId="0" fontId="3" fillId="0" borderId="23" xfId="0" applyFont="1" applyBorder="1" applyAlignment="1">
      <alignment vertical="center" textRotation="255"/>
    </xf>
    <xf numFmtId="0" fontId="3" fillId="0" borderId="26" xfId="0" applyFont="1" applyBorder="1" applyAlignment="1">
      <alignment horizontal="left" vertical="center" textRotation="255"/>
    </xf>
    <xf numFmtId="0" fontId="3" fillId="0" borderId="67" xfId="0" applyFont="1" applyBorder="1" applyAlignment="1">
      <alignment horizontal="right" vertical="center" textRotation="255"/>
    </xf>
    <xf numFmtId="0" fontId="3" fillId="0" borderId="69" xfId="0" applyFont="1" applyBorder="1" applyAlignment="1">
      <alignment horizontal="right" vertical="center" textRotation="255"/>
    </xf>
    <xf numFmtId="0" fontId="3" fillId="0" borderId="23" xfId="0" applyFont="1" applyBorder="1" applyAlignment="1">
      <alignment horizontal="center" vertical="center"/>
    </xf>
    <xf numFmtId="0" fontId="3" fillId="0" borderId="66" xfId="0" applyFont="1" applyBorder="1" applyAlignment="1" applyProtection="1">
      <alignment vertical="center" wrapText="1"/>
      <protection locked="0"/>
    </xf>
    <xf numFmtId="0" fontId="3" fillId="0" borderId="24" xfId="0" applyFont="1" applyBorder="1" applyAlignment="1" applyProtection="1">
      <alignment vertical="center" wrapText="1"/>
      <protection locked="0"/>
    </xf>
    <xf numFmtId="0" fontId="3" fillId="0" borderId="15" xfId="0" applyFont="1" applyBorder="1" applyAlignment="1" applyProtection="1">
      <alignment horizontal="center" vertical="center" shrinkToFit="1"/>
      <protection locked="0"/>
    </xf>
    <xf numFmtId="0" fontId="3" fillId="0" borderId="24" xfId="0" applyFont="1" applyBorder="1" applyAlignment="1" applyProtection="1">
      <alignment horizontal="center" vertical="center" shrinkToFit="1"/>
      <protection locked="0"/>
    </xf>
    <xf numFmtId="38" fontId="3" fillId="0" borderId="15" xfId="1" applyFont="1" applyBorder="1" applyAlignment="1" applyProtection="1">
      <alignment horizontal="center" vertical="center" shrinkToFit="1"/>
      <protection locked="0"/>
    </xf>
    <xf numFmtId="38" fontId="3" fillId="0" borderId="24" xfId="1" applyFont="1" applyBorder="1" applyAlignment="1" applyProtection="1">
      <alignment horizontal="center" vertical="center" shrinkToFit="1"/>
      <protection locked="0"/>
    </xf>
    <xf numFmtId="0" fontId="3" fillId="0" borderId="35" xfId="0" applyFont="1" applyBorder="1" applyAlignment="1" applyProtection="1">
      <alignment vertical="center" wrapText="1"/>
      <protection locked="0"/>
    </xf>
    <xf numFmtId="0" fontId="3" fillId="0" borderId="21" xfId="0" applyFont="1" applyBorder="1" applyAlignment="1" applyProtection="1">
      <alignment vertical="center" wrapText="1"/>
      <protection locked="0"/>
    </xf>
    <xf numFmtId="0" fontId="3" fillId="0" borderId="21" xfId="0" applyFont="1" applyBorder="1" applyAlignment="1" applyProtection="1">
      <alignment horizontal="center" vertical="center" shrinkToFit="1"/>
      <protection locked="0"/>
    </xf>
    <xf numFmtId="38" fontId="3" fillId="0" borderId="4" xfId="1" applyFont="1" applyBorder="1" applyAlignment="1" applyProtection="1">
      <alignment horizontal="center" vertical="center" shrinkToFit="1"/>
      <protection locked="0"/>
    </xf>
    <xf numFmtId="38" fontId="3" fillId="0" borderId="21" xfId="1" applyFont="1" applyBorder="1" applyAlignment="1" applyProtection="1">
      <alignment horizontal="center" vertical="center" shrinkToFit="1"/>
      <protection locked="0"/>
    </xf>
    <xf numFmtId="0" fontId="3" fillId="0" borderId="36" xfId="0" applyFont="1" applyBorder="1" applyAlignment="1" applyProtection="1">
      <alignment vertical="center" wrapText="1"/>
      <protection locked="0"/>
    </xf>
    <xf numFmtId="0" fontId="3" fillId="0" borderId="23" xfId="0" applyFont="1" applyBorder="1" applyAlignment="1" applyProtection="1">
      <alignment vertical="center" wrapText="1"/>
      <protection locked="0"/>
    </xf>
    <xf numFmtId="0" fontId="3" fillId="0" borderId="22" xfId="0" applyFont="1" applyBorder="1" applyAlignment="1" applyProtection="1">
      <alignment horizontal="center" vertical="center" shrinkToFit="1"/>
      <protection locked="0"/>
    </xf>
    <xf numFmtId="0" fontId="3" fillId="0" borderId="23" xfId="0" applyFont="1" applyBorder="1" applyAlignment="1" applyProtection="1">
      <alignment horizontal="center" vertical="center" shrinkToFit="1"/>
      <protection locked="0"/>
    </xf>
    <xf numFmtId="38" fontId="3" fillId="0" borderId="22" xfId="1" applyFont="1" applyBorder="1" applyAlignment="1" applyProtection="1">
      <alignment horizontal="center" vertical="center" shrinkToFit="1"/>
      <protection locked="0"/>
    </xf>
    <xf numFmtId="38" fontId="3" fillId="0" borderId="23" xfId="1" applyFont="1" applyBorder="1" applyAlignment="1" applyProtection="1">
      <alignment horizontal="center" vertical="center" shrinkToFit="1"/>
      <protection locked="0"/>
    </xf>
    <xf numFmtId="0" fontId="14" fillId="0" borderId="53" xfId="0" applyFont="1" applyBorder="1" applyAlignment="1">
      <alignment horizontal="center" vertical="center" wrapText="1"/>
    </xf>
    <xf numFmtId="0" fontId="0" fillId="0" borderId="0" xfId="0" applyAlignment="1">
      <alignment vertical="center" wrapText="1"/>
    </xf>
    <xf numFmtId="0" fontId="0" fillId="3" borderId="31" xfId="0" applyFill="1" applyBorder="1" applyAlignment="1">
      <alignment vertical="center" wrapText="1"/>
    </xf>
    <xf numFmtId="0" fontId="11" fillId="0" borderId="31" xfId="0" applyFont="1" applyBorder="1" applyAlignment="1" applyProtection="1">
      <alignment horizontal="center" vertical="center" wrapText="1"/>
      <protection locked="0"/>
    </xf>
    <xf numFmtId="0" fontId="0" fillId="2" borderId="45" xfId="0" applyFill="1" applyBorder="1" applyAlignment="1">
      <alignment vertical="center" wrapText="1"/>
    </xf>
    <xf numFmtId="0" fontId="14" fillId="0" borderId="29" xfId="0" applyFont="1" applyBorder="1" applyAlignment="1">
      <alignment horizontal="center" vertical="center"/>
    </xf>
    <xf numFmtId="0" fontId="11" fillId="0" borderId="29" xfId="0" applyFont="1" applyBorder="1" applyAlignment="1" applyProtection="1">
      <alignment horizontal="center" vertical="center" wrapText="1"/>
      <protection locked="0"/>
    </xf>
    <xf numFmtId="0" fontId="14" fillId="0" borderId="28" xfId="0" applyFont="1" applyBorder="1" applyAlignment="1">
      <alignment horizontal="center" vertical="center" wrapText="1"/>
    </xf>
    <xf numFmtId="0" fontId="0" fillId="3" borderId="32" xfId="0" applyFill="1" applyBorder="1" applyAlignment="1">
      <alignment vertical="center" wrapText="1"/>
    </xf>
    <xf numFmtId="0" fontId="3" fillId="0" borderId="4" xfId="0" applyFont="1" applyBorder="1" applyAlignment="1">
      <alignment horizontal="center" vertical="center" shrinkToFit="1"/>
    </xf>
    <xf numFmtId="0" fontId="0" fillId="2" borderId="39" xfId="0" applyFill="1" applyBorder="1" applyAlignment="1">
      <alignment vertical="center" wrapText="1"/>
    </xf>
    <xf numFmtId="0" fontId="0" fillId="2" borderId="38" xfId="0" applyFill="1" applyBorder="1" applyAlignment="1">
      <alignment vertical="center" wrapText="1"/>
    </xf>
    <xf numFmtId="0" fontId="0" fillId="2" borderId="40" xfId="0" applyFill="1" applyBorder="1" applyAlignment="1">
      <alignment vertical="center" wrapText="1"/>
    </xf>
    <xf numFmtId="0" fontId="0" fillId="3" borderId="38" xfId="0" applyFill="1" applyBorder="1" applyAlignment="1">
      <alignment vertical="center" wrapText="1"/>
    </xf>
    <xf numFmtId="0" fontId="0" fillId="0" borderId="38" xfId="0" applyBorder="1" applyAlignment="1">
      <alignment vertical="center" wrapText="1"/>
    </xf>
    <xf numFmtId="0" fontId="0" fillId="0" borderId="40" xfId="0" applyBorder="1" applyAlignment="1">
      <alignment vertical="center" wrapText="1"/>
    </xf>
    <xf numFmtId="0" fontId="0" fillId="3" borderId="39" xfId="0" applyFill="1" applyBorder="1" applyAlignment="1">
      <alignment vertical="center" wrapText="1"/>
    </xf>
    <xf numFmtId="0" fontId="0" fillId="3" borderId="40" xfId="0" applyFill="1" applyBorder="1" applyAlignment="1">
      <alignment vertical="center" wrapText="1"/>
    </xf>
    <xf numFmtId="0" fontId="0" fillId="2" borderId="33" xfId="0" applyFill="1" applyBorder="1" applyAlignment="1">
      <alignment vertical="center" wrapText="1"/>
    </xf>
    <xf numFmtId="0" fontId="0" fillId="2" borderId="35" xfId="0" applyFill="1" applyBorder="1" applyAlignment="1">
      <alignment vertical="center" wrapText="1"/>
    </xf>
    <xf numFmtId="0" fontId="0" fillId="2" borderId="36" xfId="0" applyFill="1" applyBorder="1" applyAlignment="1">
      <alignment vertical="center" wrapText="1"/>
    </xf>
    <xf numFmtId="0" fontId="0" fillId="3" borderId="33" xfId="0" applyFill="1" applyBorder="1" applyAlignment="1">
      <alignment vertical="center" wrapText="1"/>
    </xf>
    <xf numFmtId="0" fontId="0" fillId="3" borderId="35" xfId="0" applyFill="1" applyBorder="1" applyAlignment="1">
      <alignment vertical="center" wrapText="1"/>
    </xf>
    <xf numFmtId="0" fontId="0" fillId="3" borderId="36" xfId="0" applyFill="1" applyBorder="1" applyAlignment="1">
      <alignment vertical="center" wrapText="1"/>
    </xf>
    <xf numFmtId="0" fontId="0" fillId="2" borderId="45" xfId="0" applyFill="1" applyBorder="1" applyAlignment="1">
      <alignment vertical="center" wrapText="1"/>
    </xf>
    <xf numFmtId="0" fontId="0" fillId="2" borderId="25" xfId="0" applyFill="1" applyBorder="1" applyAlignment="1">
      <alignment vertical="center" wrapText="1"/>
    </xf>
    <xf numFmtId="0" fontId="2" fillId="0" borderId="0" xfId="0" applyFont="1" applyAlignment="1" applyProtection="1">
      <alignment vertical="center" shrinkToFit="1"/>
      <protection locked="0"/>
    </xf>
    <xf numFmtId="0" fontId="17" fillId="0" borderId="0" xfId="2" applyFont="1" applyAlignment="1" applyProtection="1">
      <alignment vertical="center" shrinkToFit="1"/>
      <protection locked="0"/>
    </xf>
    <xf numFmtId="0" fontId="17" fillId="0" borderId="0" xfId="2" applyFont="1" applyAlignment="1" applyProtection="1">
      <alignment vertical="center" wrapText="1"/>
      <protection locked="0"/>
    </xf>
    <xf numFmtId="0" fontId="3" fillId="0" borderId="0" xfId="0" applyFont="1" applyAlignment="1">
      <alignment horizontal="center" vertical="center"/>
    </xf>
    <xf numFmtId="0" fontId="3" fillId="0" borderId="2" xfId="0" applyFont="1" applyBorder="1" applyAlignment="1">
      <alignment horizontal="distributed" vertical="center"/>
    </xf>
    <xf numFmtId="0" fontId="3" fillId="0" borderId="0" xfId="0" applyFont="1" applyAlignment="1">
      <alignment vertical="center" shrinkToFit="1"/>
    </xf>
    <xf numFmtId="0" fontId="0" fillId="0" borderId="0" xfId="0" applyAlignment="1">
      <alignment vertical="center" shrinkToFit="1"/>
    </xf>
    <xf numFmtId="177" fontId="3" fillId="0" borderId="0" xfId="0" applyNumberFormat="1" applyFont="1" applyAlignment="1">
      <alignment horizontal="right"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68" xfId="0" applyFont="1" applyBorder="1" applyAlignment="1">
      <alignment horizontal="center" vertical="center"/>
    </xf>
    <xf numFmtId="0" fontId="3" fillId="0" borderId="63" xfId="0" applyFont="1" applyBorder="1" applyAlignment="1">
      <alignment horizontal="center" vertical="center"/>
    </xf>
    <xf numFmtId="38" fontId="3" fillId="0" borderId="4" xfId="1" applyFont="1" applyBorder="1" applyAlignment="1" applyProtection="1">
      <alignment horizontal="center" vertical="center" shrinkToFit="1"/>
      <protection locked="0"/>
    </xf>
    <xf numFmtId="38" fontId="0" fillId="0" borderId="4" xfId="1" applyFont="1" applyBorder="1" applyAlignment="1" applyProtection="1">
      <alignment horizontal="center" vertical="center" shrinkToFit="1"/>
      <protection locked="0"/>
    </xf>
    <xf numFmtId="38" fontId="3" fillId="0" borderId="3" xfId="1" applyFont="1" applyBorder="1" applyAlignment="1" applyProtection="1">
      <alignment horizontal="center" vertical="center" shrinkToFit="1"/>
      <protection locked="0"/>
    </xf>
    <xf numFmtId="0" fontId="3" fillId="0" borderId="0" xfId="0" applyFont="1" applyBorder="1" applyAlignment="1">
      <alignment horizontal="center" vertical="center"/>
    </xf>
    <xf numFmtId="0" fontId="0" fillId="0" borderId="0" xfId="0" applyBorder="1" applyAlignment="1">
      <alignment horizontal="center" vertical="center"/>
    </xf>
    <xf numFmtId="0" fontId="3" fillId="0" borderId="70" xfId="0" applyFont="1" applyBorder="1" applyAlignment="1">
      <alignment vertical="center" shrinkToFit="1"/>
    </xf>
    <xf numFmtId="0" fontId="0" fillId="0" borderId="70" xfId="0" applyBorder="1" applyAlignment="1">
      <alignment vertical="center" shrinkToFit="1"/>
    </xf>
    <xf numFmtId="38" fontId="3" fillId="0" borderId="26" xfId="1" applyFont="1" applyBorder="1" applyAlignment="1" applyProtection="1">
      <alignment horizontal="center" vertical="center" shrinkToFit="1"/>
      <protection locked="0"/>
    </xf>
    <xf numFmtId="38" fontId="0" fillId="0" borderId="22" xfId="1" applyFont="1" applyBorder="1" applyAlignment="1" applyProtection="1">
      <alignment horizontal="center" vertical="center" shrinkToFit="1"/>
      <protection locked="0"/>
    </xf>
    <xf numFmtId="38" fontId="3" fillId="0" borderId="22" xfId="1" applyFont="1" applyBorder="1" applyAlignment="1" applyProtection="1">
      <alignment horizontal="center" vertical="center" shrinkToFit="1"/>
      <protection locked="0"/>
    </xf>
    <xf numFmtId="38" fontId="3" fillId="0" borderId="15" xfId="1" applyFont="1" applyBorder="1" applyAlignment="1" applyProtection="1">
      <alignment horizontal="center" vertical="center" shrinkToFit="1"/>
      <protection locked="0"/>
    </xf>
    <xf numFmtId="38" fontId="0" fillId="0" borderId="15" xfId="1" applyFont="1" applyBorder="1" applyAlignment="1" applyProtection="1">
      <alignment horizontal="center" vertical="center" shrinkToFit="1"/>
      <protection locked="0"/>
    </xf>
    <xf numFmtId="38" fontId="3" fillId="0" borderId="13" xfId="1" applyFont="1" applyBorder="1" applyAlignment="1" applyProtection="1">
      <alignment horizontal="center" vertical="center" shrinkToFit="1"/>
      <protection locked="0"/>
    </xf>
    <xf numFmtId="0" fontId="3" fillId="0" borderId="15" xfId="0" applyFont="1" applyBorder="1" applyAlignment="1" applyProtection="1">
      <alignment horizontal="center" vertical="center" shrinkToFit="1"/>
      <protection locked="0"/>
    </xf>
    <xf numFmtId="0" fontId="0" fillId="0" borderId="15" xfId="0" applyBorder="1" applyAlignment="1" applyProtection="1">
      <alignment horizontal="center" vertical="center" shrinkToFit="1"/>
      <protection locked="0"/>
    </xf>
    <xf numFmtId="0" fontId="3" fillId="0" borderId="4" xfId="0" applyFont="1"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0" fontId="3" fillId="0" borderId="22" xfId="0" applyFont="1" applyBorder="1" applyAlignment="1" applyProtection="1">
      <alignment horizontal="center" vertical="center" shrinkToFit="1"/>
      <protection locked="0"/>
    </xf>
    <xf numFmtId="0" fontId="0" fillId="0" borderId="22" xfId="0" applyBorder="1" applyAlignment="1" applyProtection="1">
      <alignment horizontal="center" vertical="center" shrinkToFit="1"/>
      <protection locked="0"/>
    </xf>
    <xf numFmtId="0" fontId="3" fillId="0" borderId="3" xfId="0" applyFont="1" applyBorder="1" applyAlignment="1" applyProtection="1">
      <alignment horizontal="center" vertical="center" shrinkToFit="1"/>
      <protection locked="0"/>
    </xf>
    <xf numFmtId="0" fontId="3" fillId="0" borderId="26" xfId="0" applyFont="1" applyBorder="1" applyAlignment="1" applyProtection="1">
      <alignment horizontal="center" vertical="center" shrinkToFit="1"/>
      <protection locked="0"/>
    </xf>
    <xf numFmtId="0" fontId="3" fillId="0" borderId="13" xfId="0" applyFont="1" applyBorder="1" applyAlignment="1" applyProtection="1">
      <alignment horizontal="center" vertical="center" shrinkToFit="1"/>
      <protection locked="0"/>
    </xf>
    <xf numFmtId="0" fontId="6" fillId="0" borderId="51" xfId="0" applyFont="1"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3" fillId="0" borderId="46" xfId="0" applyFont="1" applyBorder="1" applyAlignment="1">
      <alignment vertical="center"/>
    </xf>
    <xf numFmtId="0" fontId="2" fillId="0" borderId="0" xfId="0" applyFont="1" applyBorder="1" applyAlignment="1">
      <alignment vertical="center"/>
    </xf>
    <xf numFmtId="0" fontId="2" fillId="0" borderId="47" xfId="0" applyFont="1" applyBorder="1" applyAlignment="1">
      <alignment vertical="center"/>
    </xf>
    <xf numFmtId="0" fontId="3" fillId="0" borderId="20" xfId="0" applyNumberFormat="1" applyFont="1" applyBorder="1" applyAlignment="1">
      <alignment horizontal="left" vertical="center" indent="1" shrinkToFit="1"/>
    </xf>
    <xf numFmtId="0" fontId="0" fillId="0" borderId="20" xfId="0" applyNumberFormat="1" applyBorder="1" applyAlignment="1">
      <alignment horizontal="left" vertical="center" indent="1" shrinkToFit="1"/>
    </xf>
    <xf numFmtId="179" fontId="3" fillId="0" borderId="20" xfId="0" applyNumberFormat="1" applyFont="1" applyBorder="1" applyAlignment="1">
      <alignment horizontal="left" vertical="center" indent="1" shrinkToFit="1"/>
    </xf>
    <xf numFmtId="179" fontId="0" fillId="0" borderId="20" xfId="0" applyNumberFormat="1" applyBorder="1" applyAlignment="1">
      <alignment horizontal="left" vertical="center" indent="1" shrinkToFit="1"/>
    </xf>
    <xf numFmtId="0" fontId="5" fillId="0" borderId="51" xfId="0" applyFont="1" applyBorder="1" applyAlignment="1">
      <alignment horizontal="center" vertical="center" shrinkToFit="1"/>
    </xf>
    <xf numFmtId="0" fontId="5" fillId="0" borderId="52" xfId="0" applyFont="1" applyBorder="1" applyAlignment="1">
      <alignment horizontal="center" vertical="center" shrinkToFit="1"/>
    </xf>
    <xf numFmtId="0" fontId="5" fillId="0" borderId="53" xfId="0" applyFont="1" applyBorder="1" applyAlignment="1">
      <alignment horizontal="center" vertical="center" shrinkToFit="1"/>
    </xf>
    <xf numFmtId="0" fontId="6" fillId="0" borderId="20" xfId="0" applyFont="1" applyBorder="1" applyAlignment="1">
      <alignment horizontal="distributed" vertical="center" shrinkToFit="1"/>
    </xf>
    <xf numFmtId="0" fontId="0" fillId="0" borderId="20" xfId="0" applyBorder="1" applyAlignment="1">
      <alignment horizontal="distributed" vertical="center" shrinkToFit="1"/>
    </xf>
    <xf numFmtId="177" fontId="3" fillId="0" borderId="20" xfId="0" applyNumberFormat="1" applyFont="1" applyBorder="1" applyAlignment="1">
      <alignment horizontal="left" vertical="center" indent="1" shrinkToFit="1"/>
    </xf>
    <xf numFmtId="177" fontId="0" fillId="0" borderId="20" xfId="0" applyNumberFormat="1" applyBorder="1" applyAlignment="1">
      <alignment horizontal="left" vertical="center" indent="1" shrinkToFit="1"/>
    </xf>
    <xf numFmtId="0" fontId="3" fillId="0" borderId="2" xfId="0" applyFont="1" applyBorder="1" applyAlignment="1">
      <alignment vertical="center"/>
    </xf>
    <xf numFmtId="0" fontId="3" fillId="0" borderId="3" xfId="0" applyFont="1" applyBorder="1" applyAlignment="1">
      <alignment vertical="center"/>
    </xf>
    <xf numFmtId="0" fontId="3" fillId="0" borderId="8" xfId="0" applyFont="1" applyBorder="1" applyAlignment="1">
      <alignment horizontal="center" vertical="center" textRotation="255"/>
    </xf>
    <xf numFmtId="0" fontId="3" fillId="0" borderId="10" xfId="0" applyFont="1" applyBorder="1" applyAlignment="1">
      <alignment horizontal="center" vertical="center" textRotation="255"/>
    </xf>
    <xf numFmtId="0" fontId="3" fillId="0" borderId="11"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14" xfId="0" applyFont="1" applyBorder="1" applyAlignment="1">
      <alignment horizontal="center" vertical="center" textRotation="255"/>
    </xf>
    <xf numFmtId="0" fontId="3" fillId="0" borderId="13" xfId="0" applyFont="1" applyBorder="1" applyAlignment="1">
      <alignment horizontal="center" vertical="center" textRotation="255"/>
    </xf>
    <xf numFmtId="0" fontId="4"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shrinkToFit="1"/>
    </xf>
    <xf numFmtId="0" fontId="3" fillId="0" borderId="12" xfId="0" applyFont="1" applyBorder="1" applyAlignment="1">
      <alignment vertical="center" shrinkToFit="1"/>
    </xf>
    <xf numFmtId="0" fontId="0" fillId="0" borderId="12" xfId="0" applyBorder="1" applyAlignment="1">
      <alignment vertical="center" shrinkToFit="1"/>
    </xf>
    <xf numFmtId="0" fontId="3" fillId="0" borderId="1" xfId="0" applyFont="1" applyBorder="1" applyAlignment="1">
      <alignment horizontal="center" vertical="center" wrapText="1"/>
    </xf>
    <xf numFmtId="0" fontId="0" fillId="0" borderId="3" xfId="0" applyBorder="1" applyAlignment="1">
      <alignment vertical="center"/>
    </xf>
    <xf numFmtId="38" fontId="3" fillId="0" borderId="1" xfId="1" applyFont="1" applyBorder="1" applyAlignment="1">
      <alignment horizontal="center" vertical="center"/>
    </xf>
    <xf numFmtId="0" fontId="3" fillId="0" borderId="1" xfId="0" applyFont="1" applyBorder="1" applyAlignment="1">
      <alignment horizontal="center" vertical="center" shrinkToFit="1"/>
    </xf>
    <xf numFmtId="0" fontId="0" fillId="0" borderId="3" xfId="0" applyBorder="1" applyAlignment="1">
      <alignment vertical="center" shrinkToFit="1"/>
    </xf>
    <xf numFmtId="0" fontId="3" fillId="0" borderId="64" xfId="0" applyFont="1" applyBorder="1" applyAlignment="1">
      <alignment vertical="center"/>
    </xf>
    <xf numFmtId="0" fontId="0" fillId="0" borderId="65" xfId="0" applyBorder="1" applyAlignment="1">
      <alignment vertical="center"/>
    </xf>
    <xf numFmtId="0" fontId="3" fillId="0" borderId="0" xfId="0" applyFont="1" applyBorder="1" applyAlignment="1">
      <alignment vertical="center" wrapText="1"/>
    </xf>
    <xf numFmtId="0" fontId="0" fillId="0" borderId="0" xfId="0" applyAlignment="1">
      <alignment vertical="center"/>
    </xf>
    <xf numFmtId="0" fontId="0" fillId="0" borderId="6" xfId="0" applyBorder="1" applyAlignment="1">
      <alignment vertical="center"/>
    </xf>
    <xf numFmtId="0" fontId="3" fillId="0" borderId="9" xfId="0" applyFont="1" applyBorder="1" applyAlignment="1">
      <alignment vertical="center" wrapText="1"/>
    </xf>
    <xf numFmtId="0" fontId="3" fillId="0" borderId="10" xfId="0" applyFont="1" applyBorder="1" applyAlignment="1">
      <alignment vertical="center" wrapText="1"/>
    </xf>
    <xf numFmtId="0" fontId="3" fillId="0" borderId="6" xfId="0" applyFont="1" applyBorder="1" applyAlignment="1">
      <alignment vertical="center" wrapText="1"/>
    </xf>
    <xf numFmtId="0" fontId="3" fillId="0" borderId="12" xfId="0" applyFont="1" applyBorder="1" applyAlignment="1">
      <alignment vertical="center" wrapText="1"/>
    </xf>
    <xf numFmtId="0" fontId="3" fillId="0" borderId="13" xfId="0" applyFont="1" applyBorder="1" applyAlignment="1">
      <alignment vertical="center" wrapText="1"/>
    </xf>
    <xf numFmtId="0" fontId="3" fillId="0" borderId="14" xfId="0" applyFont="1" applyBorder="1" applyAlignment="1">
      <alignment vertical="center" shrinkToFit="1"/>
    </xf>
    <xf numFmtId="0" fontId="3" fillId="0" borderId="13" xfId="0" applyFont="1" applyBorder="1" applyAlignment="1">
      <alignment vertical="center" shrinkToFit="1"/>
    </xf>
    <xf numFmtId="0" fontId="3" fillId="0" borderId="3" xfId="0" applyFont="1" applyBorder="1" applyAlignment="1">
      <alignment horizontal="center" vertical="center" shrinkToFit="1"/>
    </xf>
    <xf numFmtId="0" fontId="3" fillId="0" borderId="7" xfId="0" applyFont="1" applyBorder="1" applyAlignment="1">
      <alignment vertical="center" shrinkToFi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11" xfId="0" applyFont="1" applyBorder="1" applyAlignment="1">
      <alignment vertical="center" wrapText="1"/>
    </xf>
    <xf numFmtId="0" fontId="3" fillId="0" borderId="0" xfId="0" applyFont="1" applyAlignment="1">
      <alignment shrinkToFit="1"/>
    </xf>
    <xf numFmtId="0" fontId="0" fillId="0" borderId="0" xfId="0" applyAlignment="1">
      <alignment shrinkToFit="1"/>
    </xf>
    <xf numFmtId="0" fontId="3" fillId="0" borderId="0" xfId="0" applyFont="1" applyAlignment="1">
      <alignment vertical="top" shrinkToFit="1"/>
    </xf>
    <xf numFmtId="0" fontId="0" fillId="0" borderId="0" xfId="0" applyAlignment="1">
      <alignment vertical="top" shrinkToFit="1"/>
    </xf>
    <xf numFmtId="176" fontId="3" fillId="0" borderId="14" xfId="0" applyNumberFormat="1" applyFont="1" applyBorder="1" applyAlignment="1">
      <alignment vertical="center"/>
    </xf>
    <xf numFmtId="176" fontId="3" fillId="0" borderId="12" xfId="0" applyNumberFormat="1" applyFont="1" applyBorder="1" applyAlignment="1">
      <alignment vertical="center"/>
    </xf>
    <xf numFmtId="176" fontId="3" fillId="0" borderId="13" xfId="0" applyNumberFormat="1" applyFont="1" applyBorder="1" applyAlignment="1">
      <alignment vertical="center"/>
    </xf>
    <xf numFmtId="176" fontId="3" fillId="0" borderId="2" xfId="0" applyNumberFormat="1" applyFont="1" applyBorder="1" applyAlignment="1">
      <alignment vertical="center"/>
    </xf>
    <xf numFmtId="176" fontId="3" fillId="0" borderId="3" xfId="0" applyNumberFormat="1" applyFont="1" applyBorder="1" applyAlignment="1">
      <alignment vertical="center"/>
    </xf>
    <xf numFmtId="176" fontId="3" fillId="0" borderId="1" xfId="0" applyNumberFormat="1" applyFont="1" applyBorder="1" applyAlignment="1">
      <alignment vertical="center"/>
    </xf>
    <xf numFmtId="0" fontId="5" fillId="0" borderId="0" xfId="0" applyFont="1" applyAlignment="1">
      <alignment horizontal="center" vertical="center"/>
    </xf>
    <xf numFmtId="176" fontId="3" fillId="0" borderId="8" xfId="0" applyNumberFormat="1" applyFont="1" applyBorder="1" applyAlignment="1">
      <alignment vertical="center"/>
    </xf>
    <xf numFmtId="176" fontId="3" fillId="0" borderId="9" xfId="0" applyNumberFormat="1" applyFont="1" applyBorder="1" applyAlignment="1">
      <alignment vertical="center"/>
    </xf>
    <xf numFmtId="176" fontId="3" fillId="0" borderId="10" xfId="0" applyNumberFormat="1" applyFont="1" applyBorder="1" applyAlignment="1">
      <alignment vertical="center"/>
    </xf>
    <xf numFmtId="0" fontId="3" fillId="0" borderId="0" xfId="0" applyFont="1" applyAlignment="1">
      <alignment horizontal="right" vertical="center" shrinkToFit="1"/>
    </xf>
    <xf numFmtId="0" fontId="6" fillId="0" borderId="0" xfId="0" applyFont="1" applyAlignment="1">
      <alignment vertical="center" shrinkToFit="1"/>
    </xf>
    <xf numFmtId="0" fontId="2" fillId="0" borderId="0" xfId="0" applyFont="1" applyAlignment="1">
      <alignment horizontal="right" vertical="center" shrinkToFit="1"/>
    </xf>
    <xf numFmtId="0" fontId="20" fillId="0" borderId="61" xfId="0" applyFont="1" applyBorder="1" applyAlignment="1">
      <alignment horizontal="center" vertical="center"/>
    </xf>
    <xf numFmtId="0" fontId="0" fillId="0" borderId="62" xfId="0" applyBorder="1" applyAlignment="1">
      <alignment vertical="center"/>
    </xf>
    <xf numFmtId="0" fontId="3" fillId="0" borderId="61" xfId="0" applyFont="1" applyBorder="1" applyAlignment="1">
      <alignment horizontal="center" vertical="center" wrapText="1"/>
    </xf>
    <xf numFmtId="0" fontId="3" fillId="0" borderId="60" xfId="0" applyFont="1" applyBorder="1" applyAlignment="1">
      <alignment horizontal="center" vertical="center"/>
    </xf>
    <xf numFmtId="0" fontId="0" fillId="0" borderId="60" xfId="0" applyBorder="1" applyAlignment="1">
      <alignment horizontal="center" vertical="center"/>
    </xf>
    <xf numFmtId="0" fontId="0" fillId="0" borderId="30" xfId="0" applyBorder="1" applyAlignment="1">
      <alignment horizontal="center" vertical="center"/>
    </xf>
    <xf numFmtId="0" fontId="6" fillId="0" borderId="49" xfId="0" applyFont="1" applyBorder="1" applyAlignment="1">
      <alignment vertical="center"/>
    </xf>
    <xf numFmtId="0" fontId="21" fillId="0" borderId="49" xfId="0" applyFont="1" applyBorder="1" applyAlignment="1">
      <alignment vertical="center"/>
    </xf>
    <xf numFmtId="0" fontId="3" fillId="0" borderId="9" xfId="0" applyFont="1" applyBorder="1" applyAlignment="1">
      <alignment vertical="center" shrinkToFit="1"/>
    </xf>
    <xf numFmtId="0" fontId="0" fillId="0" borderId="9" xfId="0" applyBorder="1" applyAlignment="1">
      <alignment vertical="center" shrinkToFit="1"/>
    </xf>
    <xf numFmtId="0" fontId="3" fillId="0" borderId="0" xfId="0" applyFont="1" applyAlignment="1">
      <alignment vertical="center"/>
    </xf>
    <xf numFmtId="0" fontId="6" fillId="0" borderId="0" xfId="0" applyFont="1" applyBorder="1" applyAlignment="1">
      <alignment vertical="center" shrinkToFit="1"/>
    </xf>
    <xf numFmtId="0" fontId="3" fillId="0" borderId="0" xfId="0" applyFont="1" applyBorder="1" applyAlignment="1">
      <alignment vertical="center" shrinkToFit="1"/>
    </xf>
    <xf numFmtId="0" fontId="3" fillId="0" borderId="0" xfId="0" applyFont="1" applyAlignment="1">
      <alignment vertical="center" wrapText="1"/>
    </xf>
    <xf numFmtId="0" fontId="2" fillId="0" borderId="0" xfId="0" applyFont="1" applyAlignment="1">
      <alignment vertical="center"/>
    </xf>
    <xf numFmtId="0" fontId="0" fillId="0" borderId="0" xfId="0" applyAlignment="1">
      <alignment vertical="center" wrapText="1"/>
    </xf>
    <xf numFmtId="0" fontId="2" fillId="0" borderId="0" xfId="0" applyFont="1" applyAlignment="1">
      <alignment vertical="center" shrinkToFit="1"/>
    </xf>
    <xf numFmtId="176" fontId="3" fillId="0" borderId="4" xfId="0" applyNumberFormat="1" applyFont="1" applyBorder="1" applyAlignment="1" applyProtection="1">
      <alignment vertical="center" shrinkToFit="1"/>
      <protection locked="0"/>
    </xf>
    <xf numFmtId="182" fontId="3" fillId="0" borderId="4" xfId="0" applyNumberFormat="1" applyFont="1" applyBorder="1" applyAlignment="1" applyProtection="1">
      <alignment horizontal="center" vertical="center" shrinkToFit="1"/>
      <protection locked="0"/>
    </xf>
    <xf numFmtId="0" fontId="3" fillId="0" borderId="4" xfId="0" applyFont="1" applyBorder="1" applyAlignment="1" applyProtection="1">
      <alignment horizontal="center" vertical="center"/>
      <protection locked="0"/>
    </xf>
    <xf numFmtId="0" fontId="3" fillId="0" borderId="54" xfId="0" applyFont="1" applyBorder="1" applyAlignment="1" applyProtection="1">
      <alignment horizontal="center" vertical="center"/>
      <protection locked="0"/>
    </xf>
    <xf numFmtId="176" fontId="3" fillId="0" borderId="3" xfId="0" applyNumberFormat="1" applyFont="1" applyBorder="1" applyAlignment="1" applyProtection="1">
      <alignment vertical="center" shrinkToFit="1"/>
      <protection locked="0"/>
    </xf>
    <xf numFmtId="0" fontId="3" fillId="0" borderId="7" xfId="0" applyFont="1" applyBorder="1" applyAlignment="1">
      <alignment horizontal="center" vertical="center"/>
    </xf>
    <xf numFmtId="0" fontId="3" fillId="0" borderId="15" xfId="0" applyFont="1" applyBorder="1" applyAlignment="1">
      <alignment horizontal="center" vertical="center"/>
    </xf>
    <xf numFmtId="0" fontId="3" fillId="0" borderId="10" xfId="0" applyFont="1" applyBorder="1" applyAlignment="1">
      <alignment horizontal="center" vertical="center"/>
    </xf>
    <xf numFmtId="0" fontId="3" fillId="0" borderId="13" xfId="0"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4" xfId="0" applyFont="1" applyBorder="1" applyAlignment="1">
      <alignment horizontal="center" vertical="center"/>
    </xf>
    <xf numFmtId="0" fontId="3" fillId="0" borderId="11" xfId="0" applyFont="1" applyBorder="1" applyAlignment="1">
      <alignment vertical="center" shrinkToFit="1"/>
    </xf>
    <xf numFmtId="0" fontId="0" fillId="0" borderId="6" xfId="0" applyBorder="1" applyAlignment="1">
      <alignment vertical="center" shrinkToFit="1"/>
    </xf>
    <xf numFmtId="0" fontId="3" fillId="0" borderId="11" xfId="0" applyFont="1" applyBorder="1" applyAlignment="1">
      <alignment vertical="top" shrinkToFit="1"/>
    </xf>
    <xf numFmtId="0" fontId="0" fillId="0" borderId="13" xfId="0" applyBorder="1" applyAlignment="1">
      <alignment vertical="center" shrinkToFit="1"/>
    </xf>
    <xf numFmtId="176" fontId="3" fillId="0" borderId="1" xfId="0" applyNumberFormat="1" applyFont="1" applyBorder="1" applyAlignment="1" applyProtection="1">
      <alignment vertical="center" shrinkToFit="1"/>
      <protection locked="0"/>
    </xf>
    <xf numFmtId="176" fontId="3" fillId="0" borderId="2" xfId="0" applyNumberFormat="1" applyFont="1" applyBorder="1" applyAlignment="1" applyProtection="1">
      <alignment vertical="center" shrinkToFit="1"/>
      <protection locked="0"/>
    </xf>
    <xf numFmtId="176" fontId="3" fillId="0" borderId="4" xfId="0" applyNumberFormat="1" applyFont="1" applyBorder="1" applyAlignment="1">
      <alignment vertical="center"/>
    </xf>
    <xf numFmtId="176" fontId="3" fillId="0" borderId="4" xfId="0" applyNumberFormat="1" applyFont="1" applyBorder="1" applyAlignment="1">
      <alignment vertical="center" shrinkToFit="1"/>
    </xf>
    <xf numFmtId="0" fontId="3" fillId="0" borderId="0" xfId="0" applyFont="1" applyBorder="1" applyAlignment="1">
      <alignment horizontal="right" vertical="center" shrinkToFit="1"/>
    </xf>
    <xf numFmtId="0" fontId="3" fillId="0" borderId="4" xfId="0" applyNumberFormat="1" applyFont="1" applyBorder="1" applyAlignment="1" applyProtection="1">
      <alignment vertical="center" shrinkToFit="1"/>
      <protection locked="0"/>
    </xf>
    <xf numFmtId="0" fontId="3" fillId="0" borderId="12" xfId="0" applyFont="1" applyBorder="1" applyAlignment="1">
      <alignment vertical="center"/>
    </xf>
    <xf numFmtId="0" fontId="3" fillId="0" borderId="8" xfId="0" applyFont="1" applyBorder="1" applyAlignment="1">
      <alignment vertical="center" shrinkToFit="1"/>
    </xf>
    <xf numFmtId="0" fontId="3" fillId="0" borderId="10" xfId="0" applyFont="1" applyBorder="1" applyAlignment="1">
      <alignment vertical="center" shrinkToFit="1"/>
    </xf>
    <xf numFmtId="0" fontId="3" fillId="0" borderId="6" xfId="0" applyFont="1" applyBorder="1" applyAlignment="1">
      <alignment vertical="center" shrinkToFit="1"/>
    </xf>
    <xf numFmtId="0" fontId="3" fillId="0" borderId="0" xfId="0" applyFont="1" applyBorder="1" applyAlignment="1">
      <alignment vertical="center"/>
    </xf>
    <xf numFmtId="0" fontId="0" fillId="0" borderId="0" xfId="0" applyAlignment="1">
      <alignment horizontal="right" vertical="center" shrinkToFit="1"/>
    </xf>
    <xf numFmtId="0" fontId="3" fillId="0" borderId="0" xfId="0" applyFont="1" applyAlignment="1">
      <alignment horizontal="center" vertical="center" shrinkToFit="1"/>
    </xf>
    <xf numFmtId="0" fontId="0" fillId="0" borderId="0" xfId="0" applyAlignment="1">
      <alignment horizontal="center" vertical="center" shrinkToFit="1"/>
    </xf>
    <xf numFmtId="0" fontId="3" fillId="0" borderId="0" xfId="0" applyFont="1" applyBorder="1" applyAlignment="1">
      <alignment horizontal="right" vertical="center"/>
    </xf>
    <xf numFmtId="0" fontId="8" fillId="0" borderId="0" xfId="0" applyFont="1" applyAlignment="1">
      <alignment horizontal="center" vertical="center"/>
    </xf>
    <xf numFmtId="0" fontId="3" fillId="0" borderId="4" xfId="0" applyNumberFormat="1" applyFont="1" applyBorder="1" applyAlignment="1">
      <alignment horizontal="center" vertical="center"/>
    </xf>
    <xf numFmtId="0" fontId="3" fillId="0" borderId="4"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176" fontId="3" fillId="0" borderId="8" xfId="0" applyNumberFormat="1" applyFont="1" applyBorder="1" applyAlignment="1"/>
    <xf numFmtId="0" fontId="3" fillId="0" borderId="9" xfId="0" applyNumberFormat="1" applyFont="1" applyBorder="1" applyAlignment="1"/>
    <xf numFmtId="0" fontId="3" fillId="0" borderId="10" xfId="0" applyNumberFormat="1" applyFont="1" applyBorder="1" applyAlignment="1"/>
    <xf numFmtId="0" fontId="3" fillId="0" borderId="14" xfId="0" applyNumberFormat="1" applyFont="1" applyBorder="1" applyAlignment="1">
      <alignment vertical="top"/>
    </xf>
    <xf numFmtId="0" fontId="3" fillId="0" borderId="12" xfId="0" applyNumberFormat="1" applyFont="1" applyBorder="1" applyAlignment="1">
      <alignment vertical="top"/>
    </xf>
    <xf numFmtId="0" fontId="3" fillId="0" borderId="13" xfId="0" applyNumberFormat="1" applyFont="1" applyBorder="1" applyAlignment="1">
      <alignment vertical="top"/>
    </xf>
    <xf numFmtId="0" fontId="3" fillId="0" borderId="19" xfId="0" applyFont="1" applyBorder="1" applyAlignment="1">
      <alignment vertical="center" wrapText="1"/>
    </xf>
    <xf numFmtId="0" fontId="3" fillId="0" borderId="19" xfId="0" applyFont="1" applyBorder="1" applyAlignment="1">
      <alignment vertical="center"/>
    </xf>
    <xf numFmtId="0" fontId="3" fillId="0" borderId="11" xfId="0" applyFont="1" applyBorder="1" applyAlignment="1">
      <alignment horizontal="center" vertical="center"/>
    </xf>
    <xf numFmtId="0" fontId="3" fillId="0" borderId="6" xfId="0" applyFont="1" applyBorder="1" applyAlignment="1">
      <alignment horizontal="center" vertical="center"/>
    </xf>
    <xf numFmtId="0" fontId="3" fillId="0" borderId="18" xfId="0" applyFont="1" applyBorder="1" applyAlignment="1">
      <alignment horizontal="center" vertical="center"/>
    </xf>
    <xf numFmtId="0" fontId="3" fillId="0" borderId="15" xfId="0" applyFont="1" applyBorder="1" applyAlignment="1">
      <alignment horizontal="center" vertical="top"/>
    </xf>
    <xf numFmtId="0" fontId="3" fillId="0" borderId="7" xfId="0" applyFont="1" applyBorder="1" applyAlignment="1">
      <alignment horizontal="center"/>
    </xf>
    <xf numFmtId="0" fontId="3" fillId="0" borderId="17" xfId="0" applyFont="1" applyBorder="1" applyAlignment="1">
      <alignment vertical="center" wrapText="1"/>
    </xf>
    <xf numFmtId="0" fontId="3" fillId="0" borderId="17" xfId="0" applyFont="1" applyBorder="1" applyAlignment="1">
      <alignment vertical="center"/>
    </xf>
    <xf numFmtId="176" fontId="3" fillId="0" borderId="9" xfId="0" applyNumberFormat="1" applyFont="1" applyBorder="1" applyAlignment="1"/>
    <xf numFmtId="176" fontId="3" fillId="0" borderId="10" xfId="0" applyNumberFormat="1" applyFont="1" applyBorder="1" applyAlignment="1"/>
    <xf numFmtId="176" fontId="3" fillId="0" borderId="14" xfId="0" applyNumberFormat="1" applyFont="1" applyBorder="1" applyAlignment="1">
      <alignment vertical="top"/>
    </xf>
    <xf numFmtId="176" fontId="3" fillId="0" borderId="12" xfId="0" applyNumberFormat="1" applyFont="1" applyBorder="1" applyAlignment="1">
      <alignment vertical="top"/>
    </xf>
    <xf numFmtId="176" fontId="3" fillId="0" borderId="13" xfId="0" applyNumberFormat="1" applyFont="1" applyBorder="1" applyAlignment="1">
      <alignment vertical="top"/>
    </xf>
    <xf numFmtId="0" fontId="3" fillId="0" borderId="16" xfId="0" applyFont="1" applyBorder="1" applyAlignment="1">
      <alignment horizontal="center" vertical="center"/>
    </xf>
    <xf numFmtId="0" fontId="3" fillId="0" borderId="1" xfId="0" applyNumberFormat="1" applyFont="1" applyBorder="1" applyAlignment="1">
      <alignment vertical="center"/>
    </xf>
    <xf numFmtId="0" fontId="3" fillId="0" borderId="2" xfId="0" applyNumberFormat="1" applyFont="1" applyBorder="1" applyAlignment="1">
      <alignment vertical="center"/>
    </xf>
    <xf numFmtId="0" fontId="3" fillId="0" borderId="3" xfId="0" applyNumberFormat="1" applyFont="1" applyBorder="1" applyAlignment="1">
      <alignment vertical="center"/>
    </xf>
    <xf numFmtId="0" fontId="3" fillId="0" borderId="9" xfId="0" applyFont="1" applyBorder="1" applyAlignment="1">
      <alignment vertical="center"/>
    </xf>
    <xf numFmtId="176" fontId="3" fillId="0" borderId="8" xfId="0" applyNumberFormat="1" applyFont="1" applyBorder="1" applyAlignment="1">
      <alignment shrinkToFit="1"/>
    </xf>
    <xf numFmtId="176" fontId="3" fillId="0" borderId="9" xfId="0" applyNumberFormat="1" applyFont="1" applyBorder="1" applyAlignment="1">
      <alignment shrinkToFit="1"/>
    </xf>
    <xf numFmtId="176" fontId="3" fillId="0" borderId="10" xfId="0" applyNumberFormat="1" applyFont="1" applyBorder="1" applyAlignment="1">
      <alignment shrinkToFit="1"/>
    </xf>
    <xf numFmtId="176" fontId="3" fillId="0" borderId="14" xfId="0" applyNumberFormat="1" applyFont="1" applyBorder="1" applyAlignment="1">
      <alignment vertical="top" shrinkToFit="1"/>
    </xf>
    <xf numFmtId="176" fontId="3" fillId="0" borderId="12" xfId="0" applyNumberFormat="1" applyFont="1" applyBorder="1" applyAlignment="1">
      <alignment vertical="top" shrinkToFit="1"/>
    </xf>
    <xf numFmtId="176" fontId="3" fillId="0" borderId="13" xfId="0" applyNumberFormat="1" applyFont="1" applyBorder="1" applyAlignment="1">
      <alignment vertical="top" shrinkToFit="1"/>
    </xf>
    <xf numFmtId="176" fontId="0" fillId="0" borderId="4" xfId="0" applyNumberFormat="1" applyBorder="1" applyAlignment="1" applyProtection="1">
      <alignment vertical="center" shrinkToFit="1"/>
      <protection locked="0"/>
    </xf>
    <xf numFmtId="49" fontId="3" fillId="0" borderId="4" xfId="0" applyNumberFormat="1" applyFont="1" applyBorder="1" applyAlignment="1" applyProtection="1">
      <alignment horizontal="center" vertical="center" shrinkToFit="1"/>
      <protection locked="0"/>
    </xf>
    <xf numFmtId="49" fontId="0" fillId="0" borderId="4" xfId="0" applyNumberFormat="1" applyBorder="1" applyAlignment="1" applyProtection="1">
      <alignment horizontal="center" vertical="center" shrinkToFit="1"/>
      <protection locked="0"/>
    </xf>
    <xf numFmtId="0" fontId="7" fillId="0" borderId="9" xfId="0" applyFont="1" applyBorder="1" applyAlignment="1">
      <alignment vertical="center" shrinkToFit="1"/>
    </xf>
    <xf numFmtId="0" fontId="7" fillId="0" borderId="0" xfId="0" applyFont="1" applyAlignment="1">
      <alignment vertical="center" shrinkToFit="1"/>
    </xf>
    <xf numFmtId="0" fontId="3" fillId="0" borderId="1" xfId="0" applyNumberFormat="1" applyFont="1" applyBorder="1" applyAlignment="1" applyProtection="1">
      <alignment vertical="center" shrinkToFit="1"/>
      <protection locked="0"/>
    </xf>
    <xf numFmtId="0" fontId="3" fillId="0" borderId="2" xfId="0" applyNumberFormat="1" applyFont="1" applyBorder="1" applyAlignment="1" applyProtection="1">
      <alignment vertical="center" shrinkToFit="1"/>
      <protection locked="0"/>
    </xf>
    <xf numFmtId="0" fontId="3" fillId="0" borderId="3" xfId="0" applyNumberFormat="1" applyFont="1" applyBorder="1" applyAlignment="1" applyProtection="1">
      <alignment vertical="center" shrinkToFit="1"/>
      <protection locked="0"/>
    </xf>
    <xf numFmtId="176" fontId="0" fillId="0" borderId="1" xfId="0" applyNumberFormat="1" applyBorder="1" applyAlignment="1" applyProtection="1">
      <alignment horizontal="center" vertical="center" shrinkToFit="1"/>
      <protection locked="0"/>
    </xf>
    <xf numFmtId="176" fontId="0" fillId="0" borderId="2" xfId="0" applyNumberFormat="1" applyBorder="1" applyAlignment="1" applyProtection="1">
      <alignment horizontal="center" vertical="center" shrinkToFit="1"/>
      <protection locked="0"/>
    </xf>
    <xf numFmtId="176" fontId="0" fillId="0" borderId="3" xfId="0" applyNumberFormat="1" applyBorder="1" applyAlignment="1" applyProtection="1">
      <alignment horizontal="center" vertical="center" shrinkToFit="1"/>
      <protection locked="0"/>
    </xf>
    <xf numFmtId="176" fontId="0" fillId="0" borderId="1" xfId="0" applyNumberFormat="1" applyBorder="1" applyAlignment="1" applyProtection="1">
      <alignment vertical="center" shrinkToFit="1"/>
      <protection locked="0"/>
    </xf>
    <xf numFmtId="176" fontId="0" fillId="0" borderId="2" xfId="0" applyNumberFormat="1" applyBorder="1" applyAlignment="1" applyProtection="1">
      <alignment vertical="center" shrinkToFit="1"/>
      <protection locked="0"/>
    </xf>
    <xf numFmtId="176" fontId="0" fillId="0" borderId="3" xfId="0" applyNumberFormat="1" applyBorder="1" applyAlignment="1" applyProtection="1">
      <alignment vertical="center" shrinkToFit="1"/>
      <protection locked="0"/>
    </xf>
    <xf numFmtId="0" fontId="7" fillId="0" borderId="0" xfId="0" applyFont="1" applyBorder="1" applyAlignment="1">
      <alignment vertical="center" shrinkToFit="1"/>
    </xf>
    <xf numFmtId="0" fontId="2" fillId="0" borderId="4" xfId="0" applyNumberFormat="1" applyFont="1" applyBorder="1" applyAlignment="1" applyProtection="1">
      <alignment horizontal="center" vertical="center" shrinkToFit="1"/>
      <protection locked="0"/>
    </xf>
    <xf numFmtId="49" fontId="2" fillId="0" borderId="4" xfId="0" applyNumberFormat="1" applyFont="1" applyBorder="1" applyAlignment="1" applyProtection="1">
      <alignment horizontal="center" vertical="center" shrinkToFit="1"/>
      <protection locked="0"/>
    </xf>
    <xf numFmtId="49" fontId="2" fillId="0" borderId="1" xfId="0" applyNumberFormat="1" applyFont="1" applyBorder="1" applyAlignment="1" applyProtection="1">
      <alignment horizontal="center" vertical="center" shrinkToFit="1"/>
      <protection locked="0"/>
    </xf>
    <xf numFmtId="49" fontId="2" fillId="0" borderId="2" xfId="0" applyNumberFormat="1" applyFont="1" applyBorder="1" applyAlignment="1" applyProtection="1">
      <alignment horizontal="center" vertical="center" shrinkToFit="1"/>
      <protection locked="0"/>
    </xf>
    <xf numFmtId="49" fontId="2" fillId="0" borderId="3" xfId="0" applyNumberFormat="1" applyFont="1" applyBorder="1" applyAlignment="1" applyProtection="1">
      <alignment horizontal="center" vertical="center" shrinkToFit="1"/>
      <protection locked="0"/>
    </xf>
    <xf numFmtId="49" fontId="2" fillId="0" borderId="1" xfId="0" applyNumberFormat="1" applyFont="1" applyBorder="1" applyAlignment="1" applyProtection="1">
      <alignment horizontal="center" vertical="center" wrapText="1" shrinkToFit="1"/>
      <protection locked="0"/>
    </xf>
    <xf numFmtId="49" fontId="2" fillId="0" borderId="1" xfId="0" quotePrefix="1" applyNumberFormat="1" applyFont="1" applyBorder="1" applyAlignment="1" applyProtection="1">
      <alignment horizontal="center" vertical="center" shrinkToFit="1"/>
      <protection locked="0"/>
    </xf>
  </cellXfs>
  <cellStyles count="3">
    <cellStyle name="ハイパーリンク" xfId="2" builtinId="8"/>
    <cellStyle name="桁区切り" xfId="1" builtinId="6"/>
    <cellStyle name="標準" xfId="0" builtinId="0"/>
  </cellStyles>
  <dxfs count="172">
    <dxf>
      <fill>
        <patternFill>
          <bgColor rgb="FFFFFFCC"/>
        </patternFill>
      </fill>
    </dxf>
    <dxf>
      <fill>
        <patternFill>
          <bgColor theme="5" tint="0.79998168889431442"/>
        </patternFill>
      </fill>
    </dxf>
    <dxf>
      <fill>
        <patternFill>
          <bgColor rgb="FFFF0000"/>
        </patternFill>
      </fill>
    </dxf>
    <dxf>
      <fill>
        <patternFill>
          <bgColor rgb="FF92D050"/>
        </patternFill>
      </fill>
    </dxf>
    <dxf>
      <fill>
        <patternFill>
          <bgColor theme="7" tint="0.79998168889431442"/>
        </patternFill>
      </fill>
    </dxf>
    <dxf>
      <fill>
        <patternFill>
          <bgColor rgb="FFFFFFCC"/>
        </patternFill>
      </fill>
    </dxf>
    <dxf>
      <fill>
        <patternFill>
          <bgColor theme="5" tint="0.79998168889431442"/>
        </patternFill>
      </fill>
    </dxf>
    <dxf>
      <fill>
        <patternFill>
          <bgColor rgb="FF92D050"/>
        </patternFill>
      </fill>
    </dxf>
    <dxf>
      <fill>
        <patternFill>
          <bgColor rgb="FFFF0000"/>
        </patternFill>
      </fill>
    </dxf>
    <dxf>
      <fill>
        <patternFill>
          <bgColor theme="7" tint="0.79998168889431442"/>
        </patternFill>
      </fill>
    </dxf>
    <dxf>
      <font>
        <b/>
        <i/>
        <color rgb="FFFF0000"/>
      </font>
      <fill>
        <patternFill>
          <bgColor theme="5" tint="0.79998168889431442"/>
        </patternFill>
      </fill>
    </dxf>
    <dxf>
      <fill>
        <patternFill>
          <bgColor rgb="FF92D050"/>
        </patternFill>
      </fill>
    </dxf>
    <dxf>
      <fill>
        <patternFill>
          <bgColor rgb="FFFFFFCC"/>
        </patternFill>
      </fill>
    </dxf>
    <dxf>
      <fill>
        <patternFill>
          <bgColor theme="5" tint="0.79998168889431442"/>
        </patternFill>
      </fill>
    </dxf>
    <dxf>
      <fill>
        <patternFill>
          <bgColor rgb="FFFF0000"/>
        </patternFill>
      </fill>
    </dxf>
    <dxf>
      <font>
        <b/>
        <i/>
        <color rgb="FFFF0000"/>
      </font>
      <fill>
        <patternFill>
          <bgColor theme="5" tint="0.79998168889431442"/>
        </patternFill>
      </fill>
    </dxf>
    <dxf>
      <font>
        <b/>
        <i/>
        <color rgb="FFFF0000"/>
      </font>
      <fill>
        <patternFill>
          <bgColor theme="5" tint="0.79998168889431442"/>
        </patternFill>
      </fill>
    </dxf>
    <dxf>
      <font>
        <b/>
        <i/>
        <color rgb="FFFF0000"/>
      </font>
      <fill>
        <patternFill>
          <bgColor theme="5" tint="0.79998168889431442"/>
        </patternFill>
      </fill>
    </dxf>
    <dxf>
      <font>
        <b/>
        <i/>
        <color rgb="FFFF0000"/>
      </font>
      <fill>
        <patternFill>
          <bgColor theme="5" tint="0.79998168889431442"/>
        </patternFill>
      </fill>
    </dxf>
    <dxf>
      <font>
        <b/>
        <i/>
        <color rgb="FFFF0000"/>
      </font>
      <fill>
        <patternFill>
          <bgColor theme="5" tint="0.79998168889431442"/>
        </patternFill>
      </fill>
    </dxf>
    <dxf>
      <font>
        <b/>
        <i/>
        <color rgb="FFFF0000"/>
      </font>
      <fill>
        <patternFill>
          <bgColor theme="5" tint="0.79998168889431442"/>
        </patternFill>
      </fill>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ill>
        <patternFill>
          <bgColor rgb="FFFF0000"/>
        </patternFill>
      </fill>
    </dxf>
    <dxf>
      <fill>
        <patternFill>
          <bgColor rgb="FFFFFFCC"/>
        </patternFill>
      </fill>
    </dxf>
    <dxf>
      <fill>
        <patternFill>
          <bgColor theme="5" tint="0.79998168889431442"/>
        </patternFill>
      </fill>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ill>
        <patternFill>
          <bgColor rgb="FFFF0000"/>
        </patternFill>
      </fill>
    </dxf>
    <dxf>
      <fill>
        <patternFill>
          <bgColor rgb="FFFFFFCC"/>
        </patternFill>
      </fill>
    </dxf>
    <dxf>
      <fill>
        <patternFill>
          <bgColor theme="5" tint="0.79998168889431442"/>
        </patternFill>
      </fill>
    </dxf>
    <dxf>
      <fill>
        <patternFill>
          <bgColor rgb="FF92D050"/>
        </patternFill>
      </fill>
    </dxf>
    <dxf>
      <fill>
        <patternFill>
          <bgColor rgb="FFFF0000"/>
        </patternFill>
      </fill>
    </dxf>
    <dxf>
      <fill>
        <patternFill>
          <bgColor rgb="FFFFFFCC"/>
        </patternFill>
      </fill>
    </dxf>
    <dxf>
      <fill>
        <patternFill>
          <bgColor theme="5" tint="0.79998168889431442"/>
        </patternFill>
      </fill>
    </dxf>
    <dxf>
      <fill>
        <patternFill>
          <bgColor theme="7" tint="0.79998168889431442"/>
        </patternFill>
      </fill>
    </dxf>
    <dxf>
      <fill>
        <patternFill>
          <bgColor rgb="FF92D050"/>
        </patternFill>
      </fill>
    </dxf>
    <dxf>
      <fill>
        <patternFill>
          <bgColor rgb="FFFF0000"/>
        </patternFill>
      </fill>
    </dxf>
    <dxf>
      <fill>
        <patternFill>
          <bgColor rgb="FFFFFFCC"/>
        </patternFill>
      </fill>
    </dxf>
    <dxf>
      <fill>
        <patternFill>
          <bgColor theme="5" tint="0.79998168889431442"/>
        </patternFill>
      </fill>
    </dxf>
    <dxf>
      <fill>
        <patternFill>
          <bgColor rgb="FF92D050"/>
        </patternFill>
      </fill>
    </dxf>
    <dxf>
      <fill>
        <patternFill>
          <bgColor rgb="FFFF0000"/>
        </patternFill>
      </fill>
    </dxf>
    <dxf>
      <fill>
        <patternFill>
          <bgColor theme="7" tint="0.79998168889431442"/>
        </patternFill>
      </fill>
    </dxf>
    <dxf>
      <fill>
        <patternFill>
          <bgColor rgb="FFFFFFCC"/>
        </patternFill>
      </fill>
    </dxf>
    <dxf>
      <fill>
        <patternFill>
          <bgColor theme="5" tint="0.79998168889431442"/>
        </patternFill>
      </fill>
    </dxf>
    <dxf>
      <fill>
        <patternFill>
          <bgColor theme="7" tint="0.79998168889431442"/>
        </patternFill>
      </fill>
    </dxf>
    <dxf>
      <fill>
        <patternFill>
          <bgColor theme="7" tint="0.79998168889431442"/>
        </patternFill>
      </fill>
    </dxf>
    <dxf>
      <fill>
        <patternFill>
          <bgColor rgb="FF92D050"/>
        </patternFill>
      </fill>
    </dxf>
    <dxf>
      <fill>
        <patternFill>
          <bgColor rgb="FFFF0000"/>
        </patternFill>
      </fill>
    </dxf>
    <dxf>
      <fill>
        <patternFill>
          <bgColor rgb="FFFFFFCC"/>
        </patternFill>
      </fill>
    </dxf>
    <dxf>
      <fill>
        <patternFill>
          <bgColor theme="5" tint="0.79998168889431442"/>
        </patternFill>
      </fill>
    </dxf>
    <dxf>
      <fill>
        <patternFill>
          <bgColor rgb="FFFF0000"/>
        </patternFill>
      </fill>
    </dxf>
    <dxf>
      <fill>
        <patternFill>
          <bgColor rgb="FFFFFFCC"/>
        </patternFill>
      </fill>
    </dxf>
    <dxf>
      <fill>
        <patternFill>
          <bgColor theme="5" tint="0.79998168889431442"/>
        </patternFill>
      </fill>
    </dxf>
    <dxf>
      <fill>
        <patternFill>
          <bgColor rgb="FF92D050"/>
        </patternFill>
      </fill>
    </dxf>
    <dxf>
      <fill>
        <patternFill>
          <bgColor rgb="FFFF0000"/>
        </patternFill>
      </fill>
    </dxf>
    <dxf>
      <fill>
        <patternFill>
          <bgColor rgb="FFFFFFCC"/>
        </patternFill>
      </fill>
    </dxf>
    <dxf>
      <fill>
        <patternFill>
          <bgColor theme="5" tint="0.79998168889431442"/>
        </patternFill>
      </fill>
    </dxf>
    <dxf>
      <fill>
        <patternFill>
          <bgColor rgb="FF92D050"/>
        </patternFill>
      </fill>
    </dxf>
    <dxf>
      <fill>
        <patternFill>
          <bgColor rgb="FFFF0000"/>
        </patternFill>
      </fill>
    </dxf>
    <dxf>
      <fill>
        <patternFill>
          <bgColor theme="7" tint="0.79998168889431442"/>
        </patternFill>
      </fill>
    </dxf>
    <dxf>
      <fill>
        <patternFill>
          <bgColor theme="0" tint="-0.34998626667073579"/>
        </patternFill>
      </fill>
    </dxf>
    <dxf>
      <fill>
        <patternFill>
          <bgColor theme="7" tint="0.79998168889431442"/>
        </patternFill>
      </fill>
    </dxf>
    <dxf>
      <fill>
        <patternFill>
          <bgColor theme="0" tint="-0.34998626667073579"/>
        </patternFill>
      </fill>
    </dxf>
    <dxf>
      <font>
        <color theme="0" tint="-0.24994659260841701"/>
      </font>
    </dxf>
    <dxf>
      <font>
        <color theme="0" tint="-0.24994659260841701"/>
      </font>
    </dxf>
    <dxf>
      <fill>
        <patternFill>
          <bgColor rgb="FFFFFFCC"/>
        </patternFill>
      </fill>
    </dxf>
    <dxf>
      <fill>
        <patternFill>
          <bgColor theme="5" tint="0.79998168889431442"/>
        </patternFill>
      </fill>
    </dxf>
    <dxf>
      <fill>
        <patternFill>
          <bgColor rgb="FF92D050"/>
        </patternFill>
      </fill>
    </dxf>
    <dxf>
      <fill>
        <patternFill>
          <bgColor rgb="FFFFFF00"/>
        </patternFill>
      </fill>
    </dxf>
    <dxf>
      <fill>
        <patternFill>
          <bgColor rgb="FFFF0000"/>
        </patternFill>
      </fill>
    </dxf>
    <dxf>
      <font>
        <color theme="0" tint="-0.24994659260841701"/>
      </font>
    </dxf>
    <dxf>
      <font>
        <color theme="0" tint="-0.24994659260841701"/>
      </font>
    </dxf>
    <dxf>
      <fill>
        <patternFill>
          <bgColor rgb="FFFFFFCC"/>
        </patternFill>
      </fill>
    </dxf>
    <dxf>
      <fill>
        <patternFill>
          <bgColor theme="5" tint="0.79998168889431442"/>
        </patternFill>
      </fill>
    </dxf>
    <dxf>
      <fill>
        <patternFill>
          <bgColor rgb="FFFF0000"/>
        </patternFill>
      </fill>
    </dxf>
    <dxf>
      <fill>
        <patternFill>
          <bgColor rgb="FFFFFF00"/>
        </patternFill>
      </fill>
    </dxf>
    <dxf>
      <fill>
        <patternFill>
          <bgColor rgb="FFFFFFCC"/>
        </patternFill>
      </fill>
    </dxf>
    <dxf>
      <fill>
        <patternFill>
          <bgColor theme="5" tint="0.79998168889431442"/>
        </patternFill>
      </fill>
    </dxf>
    <dxf>
      <fill>
        <patternFill>
          <bgColor rgb="FFFF0000"/>
        </patternFill>
      </fill>
    </dxf>
    <dxf>
      <font>
        <color theme="1"/>
      </font>
      <fill>
        <patternFill>
          <bgColor rgb="FFFF0000"/>
        </patternFill>
      </fill>
    </dxf>
    <dxf>
      <fill>
        <patternFill>
          <bgColor rgb="FFFFFFCC"/>
        </patternFill>
      </fill>
    </dxf>
    <dxf>
      <fill>
        <patternFill>
          <bgColor theme="5" tint="0.79998168889431442"/>
        </patternFill>
      </fill>
    </dxf>
    <dxf>
      <fill>
        <patternFill>
          <bgColor theme="7" tint="0.79998168889431442"/>
        </patternFill>
      </fill>
    </dxf>
    <dxf>
      <fill>
        <patternFill>
          <bgColor rgb="FFFF0000"/>
        </patternFill>
      </fill>
    </dxf>
    <dxf>
      <fill>
        <patternFill>
          <bgColor rgb="FFFFFFCC"/>
        </patternFill>
      </fill>
    </dxf>
    <dxf>
      <fill>
        <patternFill>
          <bgColor theme="5" tint="0.79998168889431442"/>
        </patternFill>
      </fill>
    </dxf>
    <dxf>
      <fill>
        <patternFill>
          <bgColor rgb="FFFFFFCC"/>
        </patternFill>
      </fill>
    </dxf>
    <dxf>
      <fill>
        <patternFill>
          <bgColor rgb="FFFF0000"/>
        </patternFill>
      </fill>
    </dxf>
    <dxf>
      <fill>
        <patternFill>
          <bgColor rgb="FFFF0000"/>
        </patternFill>
      </fill>
    </dxf>
    <dxf>
      <font>
        <strike/>
        <color theme="0" tint="-0.24994659260841701"/>
      </font>
      <fill>
        <patternFill patternType="none">
          <bgColor auto="1"/>
        </patternFill>
      </fill>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b/>
        <i/>
        <color rgb="FFFF0000"/>
      </font>
      <fill>
        <patternFill>
          <bgColor theme="5" tint="0.79998168889431442"/>
        </patternFill>
      </fill>
    </dxf>
    <dxf>
      <font>
        <color rgb="FFFF0000"/>
      </font>
    </dxf>
    <dxf>
      <font>
        <b/>
        <i/>
        <color rgb="FFFF0000"/>
      </font>
      <fill>
        <patternFill>
          <bgColor theme="5" tint="0.79998168889431442"/>
        </patternFill>
      </fill>
    </dxf>
    <dxf>
      <font>
        <b/>
        <i/>
        <color rgb="FFFF0000"/>
      </font>
      <fill>
        <patternFill>
          <bgColor theme="5" tint="0.79998168889431442"/>
        </patternFill>
      </fill>
    </dxf>
    <dxf>
      <font>
        <color theme="0" tint="-0.24994659260841701"/>
      </font>
    </dxf>
    <dxf>
      <font>
        <strike/>
        <color theme="0" tint="-0.24994659260841701"/>
      </font>
      <fill>
        <patternFill>
          <bgColor theme="0" tint="-0.34998626667073579"/>
        </patternFill>
      </fill>
    </dxf>
    <dxf>
      <font>
        <strike/>
        <color theme="0" tint="-0.24994659260841701"/>
      </font>
    </dxf>
    <dxf>
      <font>
        <color theme="0" tint="-0.24994659260841701"/>
      </font>
    </dxf>
    <dxf>
      <font>
        <b/>
        <i/>
        <color rgb="FFFF0000"/>
      </font>
      <fill>
        <patternFill patternType="solid">
          <bgColor theme="5" tint="0.79998168889431442"/>
        </patternFill>
      </fill>
    </dxf>
    <dxf>
      <font>
        <b/>
        <i/>
        <color rgb="FFFF0000"/>
      </font>
      <fill>
        <patternFill>
          <bgColor theme="5" tint="0.79998168889431442"/>
        </patternFill>
      </fill>
    </dxf>
    <dxf>
      <fill>
        <patternFill>
          <bgColor theme="0" tint="-0.34998626667073579"/>
        </patternFill>
      </fill>
    </dxf>
    <dxf>
      <fill>
        <patternFill>
          <bgColor theme="0" tint="-0.34998626667073579"/>
        </patternFill>
      </fill>
    </dxf>
    <dxf>
      <font>
        <color theme="0" tint="-0.24994659260841701"/>
      </font>
    </dxf>
    <dxf>
      <font>
        <color theme="0" tint="-0.24994659260841701"/>
      </font>
    </dxf>
    <dxf>
      <font>
        <strike/>
      </font>
      <fill>
        <patternFill>
          <bgColor theme="0" tint="-0.34998626667073579"/>
        </patternFill>
      </fill>
    </dxf>
    <dxf>
      <font>
        <color theme="0" tint="-0.24994659260841701"/>
      </font>
    </dxf>
    <dxf>
      <font>
        <color theme="0" tint="-0.24994659260841701"/>
      </font>
    </dxf>
    <dxf>
      <font>
        <color theme="0" tint="-0.24994659260841701"/>
      </font>
    </dxf>
    <dxf>
      <font>
        <strike/>
      </font>
      <fill>
        <patternFill>
          <bgColor theme="0" tint="-0.34998626667073579"/>
        </patternFill>
      </fill>
    </dxf>
    <dxf>
      <fill>
        <patternFill>
          <bgColor theme="0" tint="-0.34998626667073579"/>
        </patternFill>
      </fill>
    </dxf>
    <dxf>
      <fill>
        <patternFill>
          <bgColor theme="0" tint="-0.34998626667073579"/>
        </patternFill>
      </fill>
    </dxf>
    <dxf>
      <font>
        <strike/>
        <color theme="0" tint="-0.24994659260841701"/>
      </font>
      <fill>
        <patternFill>
          <bgColor theme="0" tint="-0.34998626667073579"/>
        </patternFill>
      </fill>
    </dxf>
    <dxf>
      <fill>
        <patternFill>
          <bgColor theme="0" tint="-0.34998626667073579"/>
        </patternFill>
      </fill>
    </dxf>
    <dxf>
      <font>
        <strike/>
      </font>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strike val="0"/>
      </font>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5" tint="0.79998168889431442"/>
        </patternFill>
      </fill>
    </dxf>
    <dxf>
      <fill>
        <patternFill>
          <bgColor theme="0" tint="-0.34998626667073579"/>
        </patternFill>
      </fill>
    </dxf>
    <dxf>
      <fill>
        <patternFill patternType="solid">
          <bgColor theme="7" tint="0.79998168889431442"/>
        </patternFill>
      </fill>
    </dxf>
    <dxf>
      <font>
        <strike/>
      </font>
      <fill>
        <patternFill>
          <bgColor theme="0" tint="-0.34998626667073579"/>
        </patternFill>
      </fill>
    </dxf>
  </dxfs>
  <tableStyles count="0" defaultTableStyle="TableStyleMedium2" defaultPivotStyle="PivotStyleLight16"/>
  <colors>
    <mruColors>
      <color rgb="FFFFFFCC"/>
      <color rgb="FFCCCC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20837;&#21147;!B2"/></Relationships>
</file>

<file path=xl/drawings/_rels/drawing10.xml.rels><?xml version="1.0" encoding="UTF-8" standalone="yes"?>
<Relationships xmlns="http://schemas.openxmlformats.org/package/2006/relationships"><Relationship Id="rId2" Type="http://schemas.openxmlformats.org/officeDocument/2006/relationships/hyperlink" Target="#&#24517;&#35201;&#26360;&#39006;!A1"/><Relationship Id="rId1" Type="http://schemas.openxmlformats.org/officeDocument/2006/relationships/hyperlink" Target="#&#20837;&#21147;!B2"/></Relationships>
</file>

<file path=xl/drawings/_rels/drawing11.xml.rels><?xml version="1.0" encoding="UTF-8" standalone="yes"?>
<Relationships xmlns="http://schemas.openxmlformats.org/package/2006/relationships"><Relationship Id="rId2" Type="http://schemas.openxmlformats.org/officeDocument/2006/relationships/hyperlink" Target="#&#24517;&#35201;&#26360;&#39006;!A1"/><Relationship Id="rId1" Type="http://schemas.openxmlformats.org/officeDocument/2006/relationships/hyperlink" Target="#&#20837;&#21147;!B2"/></Relationships>
</file>

<file path=xl/drawings/_rels/drawing12.xml.rels><?xml version="1.0" encoding="UTF-8" standalone="yes"?>
<Relationships xmlns="http://schemas.openxmlformats.org/package/2006/relationships"><Relationship Id="rId2" Type="http://schemas.openxmlformats.org/officeDocument/2006/relationships/hyperlink" Target="#&#24517;&#35201;&#26360;&#39006;!A1"/><Relationship Id="rId1" Type="http://schemas.openxmlformats.org/officeDocument/2006/relationships/hyperlink" Target="#&#20837;&#21147;!B2"/></Relationships>
</file>

<file path=xl/drawings/_rels/drawing13.xml.rels><?xml version="1.0" encoding="UTF-8" standalone="yes"?>
<Relationships xmlns="http://schemas.openxmlformats.org/package/2006/relationships"><Relationship Id="rId2" Type="http://schemas.openxmlformats.org/officeDocument/2006/relationships/hyperlink" Target="#&#24517;&#35201;&#26360;&#39006;!A1"/><Relationship Id="rId1" Type="http://schemas.openxmlformats.org/officeDocument/2006/relationships/hyperlink" Target="#&#20837;&#21147;!B2"/></Relationships>
</file>

<file path=xl/drawings/_rels/drawing14.xml.rels><?xml version="1.0" encoding="UTF-8" standalone="yes"?>
<Relationships xmlns="http://schemas.openxmlformats.org/package/2006/relationships"><Relationship Id="rId2" Type="http://schemas.openxmlformats.org/officeDocument/2006/relationships/hyperlink" Target="#&#24517;&#35201;&#26360;&#39006;!A1"/><Relationship Id="rId1" Type="http://schemas.openxmlformats.org/officeDocument/2006/relationships/hyperlink" Target="#&#20837;&#21147;!B2"/></Relationships>
</file>

<file path=xl/drawings/_rels/drawing15.xml.rels><?xml version="1.0" encoding="UTF-8" standalone="yes"?>
<Relationships xmlns="http://schemas.openxmlformats.org/package/2006/relationships"><Relationship Id="rId2" Type="http://schemas.openxmlformats.org/officeDocument/2006/relationships/hyperlink" Target="#&#24517;&#35201;&#26360;&#39006;!A1"/><Relationship Id="rId1" Type="http://schemas.openxmlformats.org/officeDocument/2006/relationships/hyperlink" Target="#&#20837;&#21147;!B2"/></Relationships>
</file>

<file path=xl/drawings/_rels/drawing16.xml.rels><?xml version="1.0" encoding="UTF-8" standalone="yes"?>
<Relationships xmlns="http://schemas.openxmlformats.org/package/2006/relationships"><Relationship Id="rId2" Type="http://schemas.openxmlformats.org/officeDocument/2006/relationships/hyperlink" Target="#&#24517;&#35201;&#26360;&#39006;!A1"/><Relationship Id="rId1" Type="http://schemas.openxmlformats.org/officeDocument/2006/relationships/hyperlink" Target="#&#20837;&#21147;!B2"/></Relationships>
</file>

<file path=xl/drawings/_rels/drawing17.xml.rels><?xml version="1.0" encoding="UTF-8" standalone="yes"?>
<Relationships xmlns="http://schemas.openxmlformats.org/package/2006/relationships"><Relationship Id="rId2" Type="http://schemas.openxmlformats.org/officeDocument/2006/relationships/hyperlink" Target="#&#24517;&#35201;&#26360;&#39006;!A1"/><Relationship Id="rId1" Type="http://schemas.openxmlformats.org/officeDocument/2006/relationships/hyperlink" Target="#&#20837;&#21147;!B2"/></Relationships>
</file>

<file path=xl/drawings/_rels/drawing18.xml.rels><?xml version="1.0" encoding="UTF-8" standalone="yes"?>
<Relationships xmlns="http://schemas.openxmlformats.org/package/2006/relationships"><Relationship Id="rId2" Type="http://schemas.openxmlformats.org/officeDocument/2006/relationships/hyperlink" Target="#&#24517;&#35201;&#26360;&#39006;!A1"/><Relationship Id="rId1" Type="http://schemas.openxmlformats.org/officeDocument/2006/relationships/hyperlink" Target="#&#20837;&#21147;!B2"/></Relationships>
</file>

<file path=xl/drawings/_rels/drawing2.xml.rels><?xml version="1.0" encoding="UTF-8" standalone="yes"?>
<Relationships xmlns="http://schemas.openxmlformats.org/package/2006/relationships"><Relationship Id="rId2" Type="http://schemas.openxmlformats.org/officeDocument/2006/relationships/hyperlink" Target="#&#24517;&#35201;&#26360;&#39006;!A1"/><Relationship Id="rId1" Type="http://schemas.openxmlformats.org/officeDocument/2006/relationships/hyperlink" Target="#&#20837;&#21147;!B2"/></Relationships>
</file>

<file path=xl/drawings/_rels/drawing3.xml.rels><?xml version="1.0" encoding="UTF-8" standalone="yes"?>
<Relationships xmlns="http://schemas.openxmlformats.org/package/2006/relationships"><Relationship Id="rId2" Type="http://schemas.openxmlformats.org/officeDocument/2006/relationships/hyperlink" Target="#&#24517;&#35201;&#26360;&#39006;!A1"/><Relationship Id="rId1" Type="http://schemas.openxmlformats.org/officeDocument/2006/relationships/hyperlink" Target="#&#20837;&#21147;!B2"/></Relationships>
</file>

<file path=xl/drawings/_rels/drawing4.xml.rels><?xml version="1.0" encoding="UTF-8" standalone="yes"?>
<Relationships xmlns="http://schemas.openxmlformats.org/package/2006/relationships"><Relationship Id="rId2" Type="http://schemas.openxmlformats.org/officeDocument/2006/relationships/hyperlink" Target="#&#24517;&#35201;&#26360;&#39006;!A1"/><Relationship Id="rId1" Type="http://schemas.openxmlformats.org/officeDocument/2006/relationships/hyperlink" Target="#&#20837;&#21147;!B2"/></Relationships>
</file>

<file path=xl/drawings/_rels/drawing5.xml.rels><?xml version="1.0" encoding="UTF-8" standalone="yes"?>
<Relationships xmlns="http://schemas.openxmlformats.org/package/2006/relationships"><Relationship Id="rId2" Type="http://schemas.openxmlformats.org/officeDocument/2006/relationships/hyperlink" Target="#&#24517;&#35201;&#26360;&#39006;!A1"/><Relationship Id="rId1" Type="http://schemas.openxmlformats.org/officeDocument/2006/relationships/hyperlink" Target="#&#20837;&#21147;!B2"/></Relationships>
</file>

<file path=xl/drawings/_rels/drawing6.xml.rels><?xml version="1.0" encoding="UTF-8" standalone="yes"?>
<Relationships xmlns="http://schemas.openxmlformats.org/package/2006/relationships"><Relationship Id="rId2" Type="http://schemas.openxmlformats.org/officeDocument/2006/relationships/hyperlink" Target="#&#24517;&#35201;&#26360;&#39006;!A1"/><Relationship Id="rId1" Type="http://schemas.openxmlformats.org/officeDocument/2006/relationships/hyperlink" Target="#&#20837;&#21147;!B2"/></Relationships>
</file>

<file path=xl/drawings/_rels/drawing7.xml.rels><?xml version="1.0" encoding="UTF-8" standalone="yes"?>
<Relationships xmlns="http://schemas.openxmlformats.org/package/2006/relationships"><Relationship Id="rId2" Type="http://schemas.openxmlformats.org/officeDocument/2006/relationships/hyperlink" Target="#&#24517;&#35201;&#26360;&#39006;!A1"/><Relationship Id="rId1" Type="http://schemas.openxmlformats.org/officeDocument/2006/relationships/hyperlink" Target="#&#20837;&#21147;!B2"/></Relationships>
</file>

<file path=xl/drawings/_rels/drawing8.xml.rels><?xml version="1.0" encoding="UTF-8" standalone="yes"?>
<Relationships xmlns="http://schemas.openxmlformats.org/package/2006/relationships"><Relationship Id="rId2" Type="http://schemas.openxmlformats.org/officeDocument/2006/relationships/hyperlink" Target="#&#24517;&#35201;&#26360;&#39006;!A1"/><Relationship Id="rId1" Type="http://schemas.openxmlformats.org/officeDocument/2006/relationships/hyperlink" Target="#&#20837;&#21147;!B2"/></Relationships>
</file>

<file path=xl/drawings/_rels/drawing9.xml.rels><?xml version="1.0" encoding="UTF-8" standalone="yes"?>
<Relationships xmlns="http://schemas.openxmlformats.org/package/2006/relationships"><Relationship Id="rId2" Type="http://schemas.openxmlformats.org/officeDocument/2006/relationships/hyperlink" Target="#&#24517;&#35201;&#26360;&#39006;!A1"/><Relationship Id="rId1" Type="http://schemas.openxmlformats.org/officeDocument/2006/relationships/hyperlink" Target="#&#20837;&#21147;!B2"/></Relationships>
</file>

<file path=xl/drawings/drawing1.xml><?xml version="1.0" encoding="utf-8"?>
<xdr:wsDr xmlns:xdr="http://schemas.openxmlformats.org/drawingml/2006/spreadsheetDrawing" xmlns:a="http://schemas.openxmlformats.org/drawingml/2006/main">
  <xdr:twoCellAnchor>
    <xdr:from>
      <xdr:col>39</xdr:col>
      <xdr:colOff>44450</xdr:colOff>
      <xdr:row>0</xdr:row>
      <xdr:rowOff>50800</xdr:rowOff>
    </xdr:from>
    <xdr:to>
      <xdr:col>39</xdr:col>
      <xdr:colOff>596900</xdr:colOff>
      <xdr:row>1</xdr:row>
      <xdr:rowOff>175850</xdr:rowOff>
    </xdr:to>
    <xdr:sp macro="" textlink="">
      <xdr:nvSpPr>
        <xdr:cNvPr id="5" name="右矢印 4">
          <a:hlinkClick xmlns:r="http://schemas.openxmlformats.org/officeDocument/2006/relationships" r:id="rId1"/>
        </xdr:cNvPr>
        <xdr:cNvSpPr/>
      </xdr:nvSpPr>
      <xdr:spPr>
        <a:xfrm>
          <a:off x="5778500" y="50800"/>
          <a:ext cx="552450" cy="360000"/>
        </a:xfrm>
        <a:prstGeom prst="rightArrow">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入力へ</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42</xdr:col>
      <xdr:colOff>50800</xdr:colOff>
      <xdr:row>0</xdr:row>
      <xdr:rowOff>44450</xdr:rowOff>
    </xdr:from>
    <xdr:to>
      <xdr:col>42</xdr:col>
      <xdr:colOff>603250</xdr:colOff>
      <xdr:row>1</xdr:row>
      <xdr:rowOff>169500</xdr:rowOff>
    </xdr:to>
    <xdr:sp macro="" textlink="">
      <xdr:nvSpPr>
        <xdr:cNvPr id="3" name="右矢印 2">
          <a:hlinkClick xmlns:r="http://schemas.openxmlformats.org/officeDocument/2006/relationships" r:id="rId1"/>
        </xdr:cNvPr>
        <xdr:cNvSpPr/>
      </xdr:nvSpPr>
      <xdr:spPr>
        <a:xfrm>
          <a:off x="6750050" y="44450"/>
          <a:ext cx="552450" cy="360000"/>
        </a:xfrm>
        <a:prstGeom prst="rightArrow">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入力へ</a:t>
          </a:r>
        </a:p>
      </xdr:txBody>
    </xdr:sp>
    <xdr:clientData/>
  </xdr:twoCellAnchor>
  <xdr:twoCellAnchor>
    <xdr:from>
      <xdr:col>42</xdr:col>
      <xdr:colOff>50800</xdr:colOff>
      <xdr:row>1</xdr:row>
      <xdr:rowOff>184150</xdr:rowOff>
    </xdr:from>
    <xdr:to>
      <xdr:col>43</xdr:col>
      <xdr:colOff>279400</xdr:colOff>
      <xdr:row>3</xdr:row>
      <xdr:rowOff>74250</xdr:rowOff>
    </xdr:to>
    <xdr:sp macro="" textlink="">
      <xdr:nvSpPr>
        <xdr:cNvPr id="4" name="右矢印 3">
          <a:hlinkClick xmlns:r="http://schemas.openxmlformats.org/officeDocument/2006/relationships" r:id="rId2"/>
        </xdr:cNvPr>
        <xdr:cNvSpPr/>
      </xdr:nvSpPr>
      <xdr:spPr>
        <a:xfrm>
          <a:off x="6750050" y="419100"/>
          <a:ext cx="838200" cy="360000"/>
        </a:xfrm>
        <a:prstGeom prst="rightArrow">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必要書類へ</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42</xdr:col>
      <xdr:colOff>38100</xdr:colOff>
      <xdr:row>0</xdr:row>
      <xdr:rowOff>38100</xdr:rowOff>
    </xdr:from>
    <xdr:to>
      <xdr:col>42</xdr:col>
      <xdr:colOff>590550</xdr:colOff>
      <xdr:row>1</xdr:row>
      <xdr:rowOff>163150</xdr:rowOff>
    </xdr:to>
    <xdr:sp macro="" textlink="">
      <xdr:nvSpPr>
        <xdr:cNvPr id="3" name="右矢印 2">
          <a:hlinkClick xmlns:r="http://schemas.openxmlformats.org/officeDocument/2006/relationships" r:id="rId1"/>
        </xdr:cNvPr>
        <xdr:cNvSpPr/>
      </xdr:nvSpPr>
      <xdr:spPr>
        <a:xfrm>
          <a:off x="6737350" y="38100"/>
          <a:ext cx="552450" cy="360000"/>
        </a:xfrm>
        <a:prstGeom prst="rightArrow">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入力へ</a:t>
          </a:r>
        </a:p>
      </xdr:txBody>
    </xdr:sp>
    <xdr:clientData/>
  </xdr:twoCellAnchor>
  <xdr:twoCellAnchor>
    <xdr:from>
      <xdr:col>42</xdr:col>
      <xdr:colOff>38100</xdr:colOff>
      <xdr:row>1</xdr:row>
      <xdr:rowOff>177800</xdr:rowOff>
    </xdr:from>
    <xdr:to>
      <xdr:col>43</xdr:col>
      <xdr:colOff>266700</xdr:colOff>
      <xdr:row>3</xdr:row>
      <xdr:rowOff>67900</xdr:rowOff>
    </xdr:to>
    <xdr:sp macro="" textlink="">
      <xdr:nvSpPr>
        <xdr:cNvPr id="4" name="右矢印 3">
          <a:hlinkClick xmlns:r="http://schemas.openxmlformats.org/officeDocument/2006/relationships" r:id="rId2"/>
        </xdr:cNvPr>
        <xdr:cNvSpPr/>
      </xdr:nvSpPr>
      <xdr:spPr>
        <a:xfrm>
          <a:off x="6737350" y="412750"/>
          <a:ext cx="838200" cy="360000"/>
        </a:xfrm>
        <a:prstGeom prst="rightArrow">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必要書類へ</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42</xdr:col>
      <xdr:colOff>38100</xdr:colOff>
      <xdr:row>0</xdr:row>
      <xdr:rowOff>50800</xdr:rowOff>
    </xdr:from>
    <xdr:to>
      <xdr:col>42</xdr:col>
      <xdr:colOff>590550</xdr:colOff>
      <xdr:row>1</xdr:row>
      <xdr:rowOff>175850</xdr:rowOff>
    </xdr:to>
    <xdr:sp macro="" textlink="">
      <xdr:nvSpPr>
        <xdr:cNvPr id="5" name="右矢印 4">
          <a:hlinkClick xmlns:r="http://schemas.openxmlformats.org/officeDocument/2006/relationships" r:id="rId1"/>
        </xdr:cNvPr>
        <xdr:cNvSpPr/>
      </xdr:nvSpPr>
      <xdr:spPr>
        <a:xfrm>
          <a:off x="6737350" y="50800"/>
          <a:ext cx="552450" cy="360000"/>
        </a:xfrm>
        <a:prstGeom prst="rightArrow">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入力へ</a:t>
          </a:r>
        </a:p>
      </xdr:txBody>
    </xdr:sp>
    <xdr:clientData/>
  </xdr:twoCellAnchor>
  <xdr:twoCellAnchor>
    <xdr:from>
      <xdr:col>42</xdr:col>
      <xdr:colOff>38100</xdr:colOff>
      <xdr:row>1</xdr:row>
      <xdr:rowOff>190500</xdr:rowOff>
    </xdr:from>
    <xdr:to>
      <xdr:col>43</xdr:col>
      <xdr:colOff>266700</xdr:colOff>
      <xdr:row>3</xdr:row>
      <xdr:rowOff>80600</xdr:rowOff>
    </xdr:to>
    <xdr:sp macro="" textlink="">
      <xdr:nvSpPr>
        <xdr:cNvPr id="6" name="右矢印 5">
          <a:hlinkClick xmlns:r="http://schemas.openxmlformats.org/officeDocument/2006/relationships" r:id="rId2"/>
        </xdr:cNvPr>
        <xdr:cNvSpPr/>
      </xdr:nvSpPr>
      <xdr:spPr>
        <a:xfrm>
          <a:off x="6737350" y="425450"/>
          <a:ext cx="838200" cy="360000"/>
        </a:xfrm>
        <a:prstGeom prst="rightArrow">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必要書類へ</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42</xdr:col>
      <xdr:colOff>31750</xdr:colOff>
      <xdr:row>0</xdr:row>
      <xdr:rowOff>50800</xdr:rowOff>
    </xdr:from>
    <xdr:to>
      <xdr:col>42</xdr:col>
      <xdr:colOff>584200</xdr:colOff>
      <xdr:row>1</xdr:row>
      <xdr:rowOff>175850</xdr:rowOff>
    </xdr:to>
    <xdr:sp macro="" textlink="">
      <xdr:nvSpPr>
        <xdr:cNvPr id="3" name="右矢印 2">
          <a:hlinkClick xmlns:r="http://schemas.openxmlformats.org/officeDocument/2006/relationships" r:id="rId1"/>
        </xdr:cNvPr>
        <xdr:cNvSpPr/>
      </xdr:nvSpPr>
      <xdr:spPr>
        <a:xfrm>
          <a:off x="6731000" y="50800"/>
          <a:ext cx="552450" cy="360000"/>
        </a:xfrm>
        <a:prstGeom prst="rightArrow">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入力へ</a:t>
          </a:r>
        </a:p>
      </xdr:txBody>
    </xdr:sp>
    <xdr:clientData/>
  </xdr:twoCellAnchor>
  <xdr:twoCellAnchor>
    <xdr:from>
      <xdr:col>42</xdr:col>
      <xdr:colOff>31750</xdr:colOff>
      <xdr:row>1</xdr:row>
      <xdr:rowOff>190500</xdr:rowOff>
    </xdr:from>
    <xdr:to>
      <xdr:col>43</xdr:col>
      <xdr:colOff>260350</xdr:colOff>
      <xdr:row>3</xdr:row>
      <xdr:rowOff>36150</xdr:rowOff>
    </xdr:to>
    <xdr:sp macro="" textlink="">
      <xdr:nvSpPr>
        <xdr:cNvPr id="4" name="右矢印 3">
          <a:hlinkClick xmlns:r="http://schemas.openxmlformats.org/officeDocument/2006/relationships" r:id="rId2"/>
        </xdr:cNvPr>
        <xdr:cNvSpPr/>
      </xdr:nvSpPr>
      <xdr:spPr>
        <a:xfrm>
          <a:off x="6731000" y="425450"/>
          <a:ext cx="838200" cy="360000"/>
        </a:xfrm>
        <a:prstGeom prst="rightArrow">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必要書類へ</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42</xdr:col>
      <xdr:colOff>25400</xdr:colOff>
      <xdr:row>0</xdr:row>
      <xdr:rowOff>38100</xdr:rowOff>
    </xdr:from>
    <xdr:to>
      <xdr:col>42</xdr:col>
      <xdr:colOff>577850</xdr:colOff>
      <xdr:row>1</xdr:row>
      <xdr:rowOff>163150</xdr:rowOff>
    </xdr:to>
    <xdr:sp macro="" textlink="">
      <xdr:nvSpPr>
        <xdr:cNvPr id="5" name="右矢印 4">
          <a:hlinkClick xmlns:r="http://schemas.openxmlformats.org/officeDocument/2006/relationships" r:id="rId1"/>
        </xdr:cNvPr>
        <xdr:cNvSpPr/>
      </xdr:nvSpPr>
      <xdr:spPr>
        <a:xfrm>
          <a:off x="6724650" y="38100"/>
          <a:ext cx="552450" cy="360000"/>
        </a:xfrm>
        <a:prstGeom prst="rightArrow">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入力へ</a:t>
          </a:r>
        </a:p>
      </xdr:txBody>
    </xdr:sp>
    <xdr:clientData/>
  </xdr:twoCellAnchor>
  <xdr:twoCellAnchor>
    <xdr:from>
      <xdr:col>42</xdr:col>
      <xdr:colOff>25400</xdr:colOff>
      <xdr:row>1</xdr:row>
      <xdr:rowOff>177800</xdr:rowOff>
    </xdr:from>
    <xdr:to>
      <xdr:col>43</xdr:col>
      <xdr:colOff>254000</xdr:colOff>
      <xdr:row>3</xdr:row>
      <xdr:rowOff>23450</xdr:rowOff>
    </xdr:to>
    <xdr:sp macro="" textlink="">
      <xdr:nvSpPr>
        <xdr:cNvPr id="6" name="右矢印 5">
          <a:hlinkClick xmlns:r="http://schemas.openxmlformats.org/officeDocument/2006/relationships" r:id="rId2"/>
        </xdr:cNvPr>
        <xdr:cNvSpPr/>
      </xdr:nvSpPr>
      <xdr:spPr>
        <a:xfrm>
          <a:off x="6724650" y="412750"/>
          <a:ext cx="838200" cy="360000"/>
        </a:xfrm>
        <a:prstGeom prst="rightArrow">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必要書類へ</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95250</xdr:colOff>
      <xdr:row>80</xdr:row>
      <xdr:rowOff>0</xdr:rowOff>
    </xdr:from>
    <xdr:to>
      <xdr:col>1</xdr:col>
      <xdr:colOff>101600</xdr:colOff>
      <xdr:row>83</xdr:row>
      <xdr:rowOff>76200</xdr:rowOff>
    </xdr:to>
    <xdr:cxnSp macro="">
      <xdr:nvCxnSpPr>
        <xdr:cNvPr id="3" name="直線矢印コネクタ 2"/>
        <xdr:cNvCxnSpPr/>
      </xdr:nvCxnSpPr>
      <xdr:spPr>
        <a:xfrm flipH="1">
          <a:off x="241300" y="1174750"/>
          <a:ext cx="6350" cy="647700"/>
        </a:xfrm>
        <a:prstGeom prst="straightConnector1">
          <a:avLst/>
        </a:prstGeom>
        <a:ln w="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63500</xdr:colOff>
      <xdr:row>80</xdr:row>
      <xdr:rowOff>12700</xdr:rowOff>
    </xdr:from>
    <xdr:to>
      <xdr:col>13</xdr:col>
      <xdr:colOff>69850</xdr:colOff>
      <xdr:row>83</xdr:row>
      <xdr:rowOff>88900</xdr:rowOff>
    </xdr:to>
    <xdr:cxnSp macro="">
      <xdr:nvCxnSpPr>
        <xdr:cNvPr id="4" name="直線矢印コネクタ 3"/>
        <xdr:cNvCxnSpPr/>
      </xdr:nvCxnSpPr>
      <xdr:spPr>
        <a:xfrm flipH="1">
          <a:off x="2012950" y="1187450"/>
          <a:ext cx="6350" cy="647700"/>
        </a:xfrm>
        <a:prstGeom prst="straightConnector1">
          <a:avLst/>
        </a:prstGeom>
        <a:ln w="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88900</xdr:colOff>
      <xdr:row>85</xdr:row>
      <xdr:rowOff>12700</xdr:rowOff>
    </xdr:from>
    <xdr:to>
      <xdr:col>1</xdr:col>
      <xdr:colOff>95250</xdr:colOff>
      <xdr:row>89</xdr:row>
      <xdr:rowOff>88900</xdr:rowOff>
    </xdr:to>
    <xdr:cxnSp macro="">
      <xdr:nvCxnSpPr>
        <xdr:cNvPr id="5" name="直線矢印コネクタ 4"/>
        <xdr:cNvCxnSpPr/>
      </xdr:nvCxnSpPr>
      <xdr:spPr>
        <a:xfrm flipH="1">
          <a:off x="234950" y="2095500"/>
          <a:ext cx="6350" cy="647700"/>
        </a:xfrm>
        <a:prstGeom prst="straightConnector1">
          <a:avLst/>
        </a:prstGeom>
        <a:ln w="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57150</xdr:colOff>
      <xdr:row>85</xdr:row>
      <xdr:rowOff>12700</xdr:rowOff>
    </xdr:from>
    <xdr:to>
      <xdr:col>13</xdr:col>
      <xdr:colOff>63500</xdr:colOff>
      <xdr:row>89</xdr:row>
      <xdr:rowOff>88900</xdr:rowOff>
    </xdr:to>
    <xdr:cxnSp macro="">
      <xdr:nvCxnSpPr>
        <xdr:cNvPr id="6" name="直線矢印コネクタ 5"/>
        <xdr:cNvCxnSpPr/>
      </xdr:nvCxnSpPr>
      <xdr:spPr>
        <a:xfrm flipH="1">
          <a:off x="2006600" y="19653250"/>
          <a:ext cx="6350" cy="882650"/>
        </a:xfrm>
        <a:prstGeom prst="straightConnector1">
          <a:avLst/>
        </a:prstGeom>
        <a:ln w="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92</xdr:row>
      <xdr:rowOff>19050</xdr:rowOff>
    </xdr:from>
    <xdr:to>
      <xdr:col>1</xdr:col>
      <xdr:colOff>82550</xdr:colOff>
      <xdr:row>96</xdr:row>
      <xdr:rowOff>95250</xdr:rowOff>
    </xdr:to>
    <xdr:cxnSp macro="">
      <xdr:nvCxnSpPr>
        <xdr:cNvPr id="8" name="直線矢印コネクタ 7"/>
        <xdr:cNvCxnSpPr/>
      </xdr:nvCxnSpPr>
      <xdr:spPr>
        <a:xfrm flipH="1">
          <a:off x="222250" y="3244850"/>
          <a:ext cx="6350" cy="647700"/>
        </a:xfrm>
        <a:prstGeom prst="straightConnector1">
          <a:avLst/>
        </a:prstGeom>
        <a:ln w="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63500</xdr:colOff>
      <xdr:row>92</xdr:row>
      <xdr:rowOff>12700</xdr:rowOff>
    </xdr:from>
    <xdr:to>
      <xdr:col>7</xdr:col>
      <xdr:colOff>69850</xdr:colOff>
      <xdr:row>96</xdr:row>
      <xdr:rowOff>88900</xdr:rowOff>
    </xdr:to>
    <xdr:cxnSp macro="">
      <xdr:nvCxnSpPr>
        <xdr:cNvPr id="10" name="直線矢印コネクタ 9"/>
        <xdr:cNvCxnSpPr/>
      </xdr:nvCxnSpPr>
      <xdr:spPr>
        <a:xfrm flipH="1">
          <a:off x="990600" y="3238500"/>
          <a:ext cx="6350" cy="647700"/>
        </a:xfrm>
        <a:prstGeom prst="straightConnector1">
          <a:avLst/>
        </a:prstGeom>
        <a:ln w="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69850</xdr:colOff>
      <xdr:row>92</xdr:row>
      <xdr:rowOff>19050</xdr:rowOff>
    </xdr:from>
    <xdr:to>
      <xdr:col>25</xdr:col>
      <xdr:colOff>76200</xdr:colOff>
      <xdr:row>96</xdr:row>
      <xdr:rowOff>95250</xdr:rowOff>
    </xdr:to>
    <xdr:cxnSp macro="">
      <xdr:nvCxnSpPr>
        <xdr:cNvPr id="12" name="直線矢印コネクタ 11"/>
        <xdr:cNvCxnSpPr/>
      </xdr:nvCxnSpPr>
      <xdr:spPr>
        <a:xfrm flipH="1">
          <a:off x="3479800" y="3244850"/>
          <a:ext cx="6350" cy="647700"/>
        </a:xfrm>
        <a:prstGeom prst="straightConnector1">
          <a:avLst/>
        </a:prstGeom>
        <a:ln w="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98</xdr:row>
      <xdr:rowOff>19050</xdr:rowOff>
    </xdr:from>
    <xdr:to>
      <xdr:col>1</xdr:col>
      <xdr:colOff>82550</xdr:colOff>
      <xdr:row>103</xdr:row>
      <xdr:rowOff>95250</xdr:rowOff>
    </xdr:to>
    <xdr:cxnSp macro="">
      <xdr:nvCxnSpPr>
        <xdr:cNvPr id="14" name="直線矢印コネクタ 13"/>
        <xdr:cNvCxnSpPr/>
      </xdr:nvCxnSpPr>
      <xdr:spPr>
        <a:xfrm flipH="1">
          <a:off x="222250" y="3244850"/>
          <a:ext cx="6350" cy="647700"/>
        </a:xfrm>
        <a:prstGeom prst="straightConnector1">
          <a:avLst/>
        </a:prstGeom>
        <a:ln w="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63500</xdr:colOff>
      <xdr:row>98</xdr:row>
      <xdr:rowOff>12700</xdr:rowOff>
    </xdr:from>
    <xdr:to>
      <xdr:col>7</xdr:col>
      <xdr:colOff>69850</xdr:colOff>
      <xdr:row>103</xdr:row>
      <xdr:rowOff>88900</xdr:rowOff>
    </xdr:to>
    <xdr:cxnSp macro="">
      <xdr:nvCxnSpPr>
        <xdr:cNvPr id="15" name="直線矢印コネクタ 14"/>
        <xdr:cNvCxnSpPr/>
      </xdr:nvCxnSpPr>
      <xdr:spPr>
        <a:xfrm flipH="1">
          <a:off x="1136650" y="3238500"/>
          <a:ext cx="6350" cy="647700"/>
        </a:xfrm>
        <a:prstGeom prst="straightConnector1">
          <a:avLst/>
        </a:prstGeom>
        <a:ln w="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69850</xdr:colOff>
      <xdr:row>98</xdr:row>
      <xdr:rowOff>19050</xdr:rowOff>
    </xdr:from>
    <xdr:to>
      <xdr:col>25</xdr:col>
      <xdr:colOff>76200</xdr:colOff>
      <xdr:row>103</xdr:row>
      <xdr:rowOff>95250</xdr:rowOff>
    </xdr:to>
    <xdr:cxnSp macro="">
      <xdr:nvCxnSpPr>
        <xdr:cNvPr id="16" name="直線矢印コネクタ 15"/>
        <xdr:cNvCxnSpPr/>
      </xdr:nvCxnSpPr>
      <xdr:spPr>
        <a:xfrm flipH="1">
          <a:off x="3625850" y="3244850"/>
          <a:ext cx="6350" cy="647700"/>
        </a:xfrm>
        <a:prstGeom prst="straightConnector1">
          <a:avLst/>
        </a:prstGeom>
        <a:ln w="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105</xdr:row>
      <xdr:rowOff>19050</xdr:rowOff>
    </xdr:from>
    <xdr:to>
      <xdr:col>1</xdr:col>
      <xdr:colOff>82550</xdr:colOff>
      <xdr:row>110</xdr:row>
      <xdr:rowOff>95250</xdr:rowOff>
    </xdr:to>
    <xdr:cxnSp macro="">
      <xdr:nvCxnSpPr>
        <xdr:cNvPr id="17" name="直線矢印コネクタ 16"/>
        <xdr:cNvCxnSpPr/>
      </xdr:nvCxnSpPr>
      <xdr:spPr>
        <a:xfrm flipH="1">
          <a:off x="222250" y="4152900"/>
          <a:ext cx="6350" cy="647700"/>
        </a:xfrm>
        <a:prstGeom prst="straightConnector1">
          <a:avLst/>
        </a:prstGeom>
        <a:ln w="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63500</xdr:colOff>
      <xdr:row>105</xdr:row>
      <xdr:rowOff>12700</xdr:rowOff>
    </xdr:from>
    <xdr:to>
      <xdr:col>7</xdr:col>
      <xdr:colOff>69850</xdr:colOff>
      <xdr:row>110</xdr:row>
      <xdr:rowOff>88900</xdr:rowOff>
    </xdr:to>
    <xdr:cxnSp macro="">
      <xdr:nvCxnSpPr>
        <xdr:cNvPr id="18" name="直線矢印コネクタ 17"/>
        <xdr:cNvCxnSpPr/>
      </xdr:nvCxnSpPr>
      <xdr:spPr>
        <a:xfrm flipH="1">
          <a:off x="1136650" y="4146550"/>
          <a:ext cx="6350" cy="647700"/>
        </a:xfrm>
        <a:prstGeom prst="straightConnector1">
          <a:avLst/>
        </a:prstGeom>
        <a:ln w="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69850</xdr:colOff>
      <xdr:row>105</xdr:row>
      <xdr:rowOff>19050</xdr:rowOff>
    </xdr:from>
    <xdr:to>
      <xdr:col>25</xdr:col>
      <xdr:colOff>76200</xdr:colOff>
      <xdr:row>110</xdr:row>
      <xdr:rowOff>95250</xdr:rowOff>
    </xdr:to>
    <xdr:cxnSp macro="">
      <xdr:nvCxnSpPr>
        <xdr:cNvPr id="19" name="直線矢印コネクタ 18"/>
        <xdr:cNvCxnSpPr/>
      </xdr:nvCxnSpPr>
      <xdr:spPr>
        <a:xfrm flipH="1">
          <a:off x="3625850" y="4152900"/>
          <a:ext cx="6350" cy="647700"/>
        </a:xfrm>
        <a:prstGeom prst="straightConnector1">
          <a:avLst/>
        </a:prstGeom>
        <a:ln w="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112</xdr:row>
      <xdr:rowOff>19050</xdr:rowOff>
    </xdr:from>
    <xdr:to>
      <xdr:col>1</xdr:col>
      <xdr:colOff>82550</xdr:colOff>
      <xdr:row>116</xdr:row>
      <xdr:rowOff>95250</xdr:rowOff>
    </xdr:to>
    <xdr:cxnSp macro="">
      <xdr:nvCxnSpPr>
        <xdr:cNvPr id="20" name="直線矢印コネクタ 19"/>
        <xdr:cNvCxnSpPr/>
      </xdr:nvCxnSpPr>
      <xdr:spPr>
        <a:xfrm flipH="1">
          <a:off x="222250" y="5060950"/>
          <a:ext cx="6350" cy="647700"/>
        </a:xfrm>
        <a:prstGeom prst="straightConnector1">
          <a:avLst/>
        </a:prstGeom>
        <a:ln w="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63500</xdr:colOff>
      <xdr:row>112</xdr:row>
      <xdr:rowOff>12700</xdr:rowOff>
    </xdr:from>
    <xdr:to>
      <xdr:col>7</xdr:col>
      <xdr:colOff>69850</xdr:colOff>
      <xdr:row>116</xdr:row>
      <xdr:rowOff>88900</xdr:rowOff>
    </xdr:to>
    <xdr:cxnSp macro="">
      <xdr:nvCxnSpPr>
        <xdr:cNvPr id="21" name="直線矢印コネクタ 20"/>
        <xdr:cNvCxnSpPr/>
      </xdr:nvCxnSpPr>
      <xdr:spPr>
        <a:xfrm flipH="1">
          <a:off x="1136650" y="5054600"/>
          <a:ext cx="6350" cy="647700"/>
        </a:xfrm>
        <a:prstGeom prst="straightConnector1">
          <a:avLst/>
        </a:prstGeom>
        <a:ln w="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69850</xdr:colOff>
      <xdr:row>112</xdr:row>
      <xdr:rowOff>19050</xdr:rowOff>
    </xdr:from>
    <xdr:to>
      <xdr:col>25</xdr:col>
      <xdr:colOff>76200</xdr:colOff>
      <xdr:row>116</xdr:row>
      <xdr:rowOff>95250</xdr:rowOff>
    </xdr:to>
    <xdr:cxnSp macro="">
      <xdr:nvCxnSpPr>
        <xdr:cNvPr id="22" name="直線矢印コネクタ 21"/>
        <xdr:cNvCxnSpPr/>
      </xdr:nvCxnSpPr>
      <xdr:spPr>
        <a:xfrm flipH="1">
          <a:off x="3625850" y="5060950"/>
          <a:ext cx="6350" cy="647700"/>
        </a:xfrm>
        <a:prstGeom prst="straightConnector1">
          <a:avLst/>
        </a:prstGeom>
        <a:ln w="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88900</xdr:colOff>
      <xdr:row>118</xdr:row>
      <xdr:rowOff>12700</xdr:rowOff>
    </xdr:from>
    <xdr:to>
      <xdr:col>1</xdr:col>
      <xdr:colOff>95250</xdr:colOff>
      <xdr:row>121</xdr:row>
      <xdr:rowOff>88900</xdr:rowOff>
    </xdr:to>
    <xdr:cxnSp macro="">
      <xdr:nvCxnSpPr>
        <xdr:cNvPr id="26" name="直線矢印コネクタ 25"/>
        <xdr:cNvCxnSpPr/>
      </xdr:nvCxnSpPr>
      <xdr:spPr>
        <a:xfrm flipH="1">
          <a:off x="234950" y="2095500"/>
          <a:ext cx="6350" cy="647700"/>
        </a:xfrm>
        <a:prstGeom prst="straightConnector1">
          <a:avLst/>
        </a:prstGeom>
        <a:ln w="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57150</xdr:colOff>
      <xdr:row>118</xdr:row>
      <xdr:rowOff>12700</xdr:rowOff>
    </xdr:from>
    <xdr:to>
      <xdr:col>13</xdr:col>
      <xdr:colOff>63500</xdr:colOff>
      <xdr:row>121</xdr:row>
      <xdr:rowOff>88900</xdr:rowOff>
    </xdr:to>
    <xdr:cxnSp macro="">
      <xdr:nvCxnSpPr>
        <xdr:cNvPr id="27" name="直線矢印コネクタ 26"/>
        <xdr:cNvCxnSpPr/>
      </xdr:nvCxnSpPr>
      <xdr:spPr>
        <a:xfrm flipH="1">
          <a:off x="2006600" y="2095500"/>
          <a:ext cx="6350" cy="647700"/>
        </a:xfrm>
        <a:prstGeom prst="straightConnector1">
          <a:avLst/>
        </a:prstGeom>
        <a:ln w="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123</xdr:row>
      <xdr:rowOff>19050</xdr:rowOff>
    </xdr:from>
    <xdr:to>
      <xdr:col>1</xdr:col>
      <xdr:colOff>82550</xdr:colOff>
      <xdr:row>126</xdr:row>
      <xdr:rowOff>95250</xdr:rowOff>
    </xdr:to>
    <xdr:cxnSp macro="">
      <xdr:nvCxnSpPr>
        <xdr:cNvPr id="28" name="直線矢印コネクタ 27"/>
        <xdr:cNvCxnSpPr/>
      </xdr:nvCxnSpPr>
      <xdr:spPr>
        <a:xfrm flipH="1">
          <a:off x="222250" y="4152900"/>
          <a:ext cx="6350" cy="647700"/>
        </a:xfrm>
        <a:prstGeom prst="straightConnector1">
          <a:avLst/>
        </a:prstGeom>
        <a:ln w="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63500</xdr:colOff>
      <xdr:row>123</xdr:row>
      <xdr:rowOff>12700</xdr:rowOff>
    </xdr:from>
    <xdr:to>
      <xdr:col>7</xdr:col>
      <xdr:colOff>69850</xdr:colOff>
      <xdr:row>126</xdr:row>
      <xdr:rowOff>88900</xdr:rowOff>
    </xdr:to>
    <xdr:cxnSp macro="">
      <xdr:nvCxnSpPr>
        <xdr:cNvPr id="29" name="直線矢印コネクタ 28"/>
        <xdr:cNvCxnSpPr/>
      </xdr:nvCxnSpPr>
      <xdr:spPr>
        <a:xfrm flipH="1">
          <a:off x="1136650" y="4146550"/>
          <a:ext cx="6350" cy="647700"/>
        </a:xfrm>
        <a:prstGeom prst="straightConnector1">
          <a:avLst/>
        </a:prstGeom>
        <a:ln w="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69850</xdr:colOff>
      <xdr:row>123</xdr:row>
      <xdr:rowOff>19050</xdr:rowOff>
    </xdr:from>
    <xdr:to>
      <xdr:col>25</xdr:col>
      <xdr:colOff>76200</xdr:colOff>
      <xdr:row>126</xdr:row>
      <xdr:rowOff>95250</xdr:rowOff>
    </xdr:to>
    <xdr:cxnSp macro="">
      <xdr:nvCxnSpPr>
        <xdr:cNvPr id="30" name="直線矢印コネクタ 29"/>
        <xdr:cNvCxnSpPr/>
      </xdr:nvCxnSpPr>
      <xdr:spPr>
        <a:xfrm flipH="1">
          <a:off x="3771900" y="4152900"/>
          <a:ext cx="6350" cy="647700"/>
        </a:xfrm>
        <a:prstGeom prst="straightConnector1">
          <a:avLst/>
        </a:prstGeom>
        <a:ln w="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25400</xdr:colOff>
      <xdr:row>0</xdr:row>
      <xdr:rowOff>31750</xdr:rowOff>
    </xdr:from>
    <xdr:to>
      <xdr:col>42</xdr:col>
      <xdr:colOff>577850</xdr:colOff>
      <xdr:row>1</xdr:row>
      <xdr:rowOff>156800</xdr:rowOff>
    </xdr:to>
    <xdr:sp macro="" textlink="">
      <xdr:nvSpPr>
        <xdr:cNvPr id="31" name="右矢印 30">
          <a:hlinkClick xmlns:r="http://schemas.openxmlformats.org/officeDocument/2006/relationships" r:id="rId1"/>
        </xdr:cNvPr>
        <xdr:cNvSpPr/>
      </xdr:nvSpPr>
      <xdr:spPr>
        <a:xfrm>
          <a:off x="6750050" y="31750"/>
          <a:ext cx="552450" cy="360000"/>
        </a:xfrm>
        <a:prstGeom prst="rightArrow">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入力へ</a:t>
          </a:r>
        </a:p>
      </xdr:txBody>
    </xdr:sp>
    <xdr:clientData/>
  </xdr:twoCellAnchor>
  <xdr:twoCellAnchor>
    <xdr:from>
      <xdr:col>42</xdr:col>
      <xdr:colOff>25400</xdr:colOff>
      <xdr:row>1</xdr:row>
      <xdr:rowOff>171450</xdr:rowOff>
    </xdr:from>
    <xdr:to>
      <xdr:col>42</xdr:col>
      <xdr:colOff>863600</xdr:colOff>
      <xdr:row>3</xdr:row>
      <xdr:rowOff>61550</xdr:rowOff>
    </xdr:to>
    <xdr:sp macro="" textlink="">
      <xdr:nvSpPr>
        <xdr:cNvPr id="32" name="右矢印 31">
          <a:hlinkClick xmlns:r="http://schemas.openxmlformats.org/officeDocument/2006/relationships" r:id="rId2"/>
        </xdr:cNvPr>
        <xdr:cNvSpPr/>
      </xdr:nvSpPr>
      <xdr:spPr>
        <a:xfrm>
          <a:off x="6750050" y="406400"/>
          <a:ext cx="838200" cy="360000"/>
        </a:xfrm>
        <a:prstGeom prst="rightArrow">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必要書類へ</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42</xdr:col>
      <xdr:colOff>25400</xdr:colOff>
      <xdr:row>0</xdr:row>
      <xdr:rowOff>38100</xdr:rowOff>
    </xdr:from>
    <xdr:to>
      <xdr:col>42</xdr:col>
      <xdr:colOff>577850</xdr:colOff>
      <xdr:row>1</xdr:row>
      <xdr:rowOff>163150</xdr:rowOff>
    </xdr:to>
    <xdr:sp macro="" textlink="">
      <xdr:nvSpPr>
        <xdr:cNvPr id="4" name="右矢印 3">
          <a:hlinkClick xmlns:r="http://schemas.openxmlformats.org/officeDocument/2006/relationships" r:id="rId1"/>
        </xdr:cNvPr>
        <xdr:cNvSpPr/>
      </xdr:nvSpPr>
      <xdr:spPr>
        <a:xfrm>
          <a:off x="6750050" y="38100"/>
          <a:ext cx="552450" cy="360000"/>
        </a:xfrm>
        <a:prstGeom prst="rightArrow">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入力へ</a:t>
          </a:r>
        </a:p>
      </xdr:txBody>
    </xdr:sp>
    <xdr:clientData/>
  </xdr:twoCellAnchor>
  <xdr:twoCellAnchor>
    <xdr:from>
      <xdr:col>42</xdr:col>
      <xdr:colOff>25400</xdr:colOff>
      <xdr:row>1</xdr:row>
      <xdr:rowOff>177800</xdr:rowOff>
    </xdr:from>
    <xdr:to>
      <xdr:col>43</xdr:col>
      <xdr:colOff>254000</xdr:colOff>
      <xdr:row>3</xdr:row>
      <xdr:rowOff>23450</xdr:rowOff>
    </xdr:to>
    <xdr:sp macro="" textlink="">
      <xdr:nvSpPr>
        <xdr:cNvPr id="5" name="右矢印 4">
          <a:hlinkClick xmlns:r="http://schemas.openxmlformats.org/officeDocument/2006/relationships" r:id="rId2"/>
        </xdr:cNvPr>
        <xdr:cNvSpPr/>
      </xdr:nvSpPr>
      <xdr:spPr>
        <a:xfrm>
          <a:off x="6750050" y="412750"/>
          <a:ext cx="838200" cy="360000"/>
        </a:xfrm>
        <a:prstGeom prst="rightArrow">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必要書類へ</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43</xdr:col>
      <xdr:colOff>76200</xdr:colOff>
      <xdr:row>0</xdr:row>
      <xdr:rowOff>6350</xdr:rowOff>
    </xdr:from>
    <xdr:to>
      <xdr:col>44</xdr:col>
      <xdr:colOff>19050</xdr:colOff>
      <xdr:row>1</xdr:row>
      <xdr:rowOff>131400</xdr:rowOff>
    </xdr:to>
    <xdr:sp macro="" textlink="">
      <xdr:nvSpPr>
        <xdr:cNvPr id="3" name="右矢印 2">
          <a:hlinkClick xmlns:r="http://schemas.openxmlformats.org/officeDocument/2006/relationships" r:id="rId1"/>
        </xdr:cNvPr>
        <xdr:cNvSpPr/>
      </xdr:nvSpPr>
      <xdr:spPr>
        <a:xfrm>
          <a:off x="7410450" y="6350"/>
          <a:ext cx="552450" cy="360000"/>
        </a:xfrm>
        <a:prstGeom prst="rightArrow">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入力へ</a:t>
          </a:r>
        </a:p>
      </xdr:txBody>
    </xdr:sp>
    <xdr:clientData/>
  </xdr:twoCellAnchor>
  <xdr:twoCellAnchor>
    <xdr:from>
      <xdr:col>43</xdr:col>
      <xdr:colOff>76200</xdr:colOff>
      <xdr:row>1</xdr:row>
      <xdr:rowOff>146050</xdr:rowOff>
    </xdr:from>
    <xdr:to>
      <xdr:col>44</xdr:col>
      <xdr:colOff>304800</xdr:colOff>
      <xdr:row>2</xdr:row>
      <xdr:rowOff>226650</xdr:rowOff>
    </xdr:to>
    <xdr:sp macro="" textlink="">
      <xdr:nvSpPr>
        <xdr:cNvPr id="4" name="右矢印 3">
          <a:hlinkClick xmlns:r="http://schemas.openxmlformats.org/officeDocument/2006/relationships" r:id="rId2"/>
        </xdr:cNvPr>
        <xdr:cNvSpPr/>
      </xdr:nvSpPr>
      <xdr:spPr>
        <a:xfrm>
          <a:off x="7410450" y="381000"/>
          <a:ext cx="838200" cy="360000"/>
        </a:xfrm>
        <a:prstGeom prst="rightArrow">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必要書類へ</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42</xdr:col>
      <xdr:colOff>25400</xdr:colOff>
      <xdr:row>0</xdr:row>
      <xdr:rowOff>38100</xdr:rowOff>
    </xdr:from>
    <xdr:to>
      <xdr:col>42</xdr:col>
      <xdr:colOff>577850</xdr:colOff>
      <xdr:row>1</xdr:row>
      <xdr:rowOff>163150</xdr:rowOff>
    </xdr:to>
    <xdr:sp macro="" textlink="">
      <xdr:nvSpPr>
        <xdr:cNvPr id="3" name="右矢印 2">
          <a:hlinkClick xmlns:r="http://schemas.openxmlformats.org/officeDocument/2006/relationships" r:id="rId1"/>
        </xdr:cNvPr>
        <xdr:cNvSpPr/>
      </xdr:nvSpPr>
      <xdr:spPr>
        <a:xfrm>
          <a:off x="6750050" y="38100"/>
          <a:ext cx="552450" cy="360000"/>
        </a:xfrm>
        <a:prstGeom prst="rightArrow">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入力へ</a:t>
          </a:r>
        </a:p>
      </xdr:txBody>
    </xdr:sp>
    <xdr:clientData/>
  </xdr:twoCellAnchor>
  <xdr:twoCellAnchor>
    <xdr:from>
      <xdr:col>42</xdr:col>
      <xdr:colOff>25400</xdr:colOff>
      <xdr:row>1</xdr:row>
      <xdr:rowOff>177800</xdr:rowOff>
    </xdr:from>
    <xdr:to>
      <xdr:col>43</xdr:col>
      <xdr:colOff>254000</xdr:colOff>
      <xdr:row>3</xdr:row>
      <xdr:rowOff>23450</xdr:rowOff>
    </xdr:to>
    <xdr:sp macro="" textlink="">
      <xdr:nvSpPr>
        <xdr:cNvPr id="4" name="右矢印 3">
          <a:hlinkClick xmlns:r="http://schemas.openxmlformats.org/officeDocument/2006/relationships" r:id="rId2"/>
        </xdr:cNvPr>
        <xdr:cNvSpPr/>
      </xdr:nvSpPr>
      <xdr:spPr>
        <a:xfrm>
          <a:off x="6750050" y="412750"/>
          <a:ext cx="838200" cy="360000"/>
        </a:xfrm>
        <a:prstGeom prst="rightArrow">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必要書類へ</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42</xdr:col>
      <xdr:colOff>44450</xdr:colOff>
      <xdr:row>0</xdr:row>
      <xdr:rowOff>44450</xdr:rowOff>
    </xdr:from>
    <xdr:to>
      <xdr:col>42</xdr:col>
      <xdr:colOff>596900</xdr:colOff>
      <xdr:row>1</xdr:row>
      <xdr:rowOff>169500</xdr:rowOff>
    </xdr:to>
    <xdr:sp macro="" textlink="">
      <xdr:nvSpPr>
        <xdr:cNvPr id="3" name="右矢印 2">
          <a:hlinkClick xmlns:r="http://schemas.openxmlformats.org/officeDocument/2006/relationships" r:id="rId1"/>
        </xdr:cNvPr>
        <xdr:cNvSpPr/>
      </xdr:nvSpPr>
      <xdr:spPr>
        <a:xfrm>
          <a:off x="6457950" y="44450"/>
          <a:ext cx="552450" cy="360000"/>
        </a:xfrm>
        <a:prstGeom prst="rightArrow">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入力へ</a:t>
          </a:r>
        </a:p>
      </xdr:txBody>
    </xdr:sp>
    <xdr:clientData/>
  </xdr:twoCellAnchor>
  <xdr:twoCellAnchor>
    <xdr:from>
      <xdr:col>42</xdr:col>
      <xdr:colOff>44450</xdr:colOff>
      <xdr:row>1</xdr:row>
      <xdr:rowOff>184150</xdr:rowOff>
    </xdr:from>
    <xdr:to>
      <xdr:col>43</xdr:col>
      <xdr:colOff>273050</xdr:colOff>
      <xdr:row>3</xdr:row>
      <xdr:rowOff>48850</xdr:rowOff>
    </xdr:to>
    <xdr:sp macro="" textlink="">
      <xdr:nvSpPr>
        <xdr:cNvPr id="5" name="右矢印 4">
          <a:hlinkClick xmlns:r="http://schemas.openxmlformats.org/officeDocument/2006/relationships" r:id="rId2"/>
        </xdr:cNvPr>
        <xdr:cNvSpPr/>
      </xdr:nvSpPr>
      <xdr:spPr>
        <a:xfrm>
          <a:off x="6457950" y="419100"/>
          <a:ext cx="838200" cy="360000"/>
        </a:xfrm>
        <a:prstGeom prst="rightArrow">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必要書類へ</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50800</xdr:colOff>
      <xdr:row>3</xdr:row>
      <xdr:rowOff>69850</xdr:rowOff>
    </xdr:from>
    <xdr:to>
      <xdr:col>25</xdr:col>
      <xdr:colOff>603250</xdr:colOff>
      <xdr:row>3</xdr:row>
      <xdr:rowOff>429850</xdr:rowOff>
    </xdr:to>
    <xdr:sp macro="" textlink="">
      <xdr:nvSpPr>
        <xdr:cNvPr id="4" name="右矢印 3">
          <a:hlinkClick xmlns:r="http://schemas.openxmlformats.org/officeDocument/2006/relationships" r:id="rId1"/>
        </xdr:cNvPr>
        <xdr:cNvSpPr/>
      </xdr:nvSpPr>
      <xdr:spPr>
        <a:xfrm>
          <a:off x="10864850" y="552450"/>
          <a:ext cx="552450" cy="360000"/>
        </a:xfrm>
        <a:prstGeom prst="rightArrow">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入力へ</a:t>
          </a:r>
        </a:p>
      </xdr:txBody>
    </xdr:sp>
    <xdr:clientData/>
  </xdr:twoCellAnchor>
  <xdr:twoCellAnchor>
    <xdr:from>
      <xdr:col>25</xdr:col>
      <xdr:colOff>50800</xdr:colOff>
      <xdr:row>3</xdr:row>
      <xdr:rowOff>444500</xdr:rowOff>
    </xdr:from>
    <xdr:to>
      <xdr:col>26</xdr:col>
      <xdr:colOff>279400</xdr:colOff>
      <xdr:row>3</xdr:row>
      <xdr:rowOff>804500</xdr:rowOff>
    </xdr:to>
    <xdr:sp macro="" textlink="">
      <xdr:nvSpPr>
        <xdr:cNvPr id="5" name="右矢印 4">
          <a:hlinkClick xmlns:r="http://schemas.openxmlformats.org/officeDocument/2006/relationships" r:id="rId2"/>
        </xdr:cNvPr>
        <xdr:cNvSpPr/>
      </xdr:nvSpPr>
      <xdr:spPr>
        <a:xfrm>
          <a:off x="10864850" y="927100"/>
          <a:ext cx="838200" cy="360000"/>
        </a:xfrm>
        <a:prstGeom prst="rightArrow">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必要書類へ</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42</xdr:col>
      <xdr:colOff>25400</xdr:colOff>
      <xdr:row>0</xdr:row>
      <xdr:rowOff>38100</xdr:rowOff>
    </xdr:from>
    <xdr:to>
      <xdr:col>42</xdr:col>
      <xdr:colOff>577850</xdr:colOff>
      <xdr:row>1</xdr:row>
      <xdr:rowOff>163150</xdr:rowOff>
    </xdr:to>
    <xdr:sp macro="" textlink="">
      <xdr:nvSpPr>
        <xdr:cNvPr id="3" name="右矢印 2">
          <a:hlinkClick xmlns:r="http://schemas.openxmlformats.org/officeDocument/2006/relationships" r:id="rId1"/>
        </xdr:cNvPr>
        <xdr:cNvSpPr/>
      </xdr:nvSpPr>
      <xdr:spPr>
        <a:xfrm>
          <a:off x="6673850" y="38100"/>
          <a:ext cx="552450" cy="360000"/>
        </a:xfrm>
        <a:prstGeom prst="rightArrow">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入力へ</a:t>
          </a:r>
        </a:p>
      </xdr:txBody>
    </xdr:sp>
    <xdr:clientData/>
  </xdr:twoCellAnchor>
  <xdr:twoCellAnchor>
    <xdr:from>
      <xdr:col>42</xdr:col>
      <xdr:colOff>25400</xdr:colOff>
      <xdr:row>1</xdr:row>
      <xdr:rowOff>177800</xdr:rowOff>
    </xdr:from>
    <xdr:to>
      <xdr:col>43</xdr:col>
      <xdr:colOff>254000</xdr:colOff>
      <xdr:row>3</xdr:row>
      <xdr:rowOff>67900</xdr:rowOff>
    </xdr:to>
    <xdr:sp macro="" textlink="">
      <xdr:nvSpPr>
        <xdr:cNvPr id="4" name="右矢印 3">
          <a:hlinkClick xmlns:r="http://schemas.openxmlformats.org/officeDocument/2006/relationships" r:id="rId2"/>
        </xdr:cNvPr>
        <xdr:cNvSpPr/>
      </xdr:nvSpPr>
      <xdr:spPr>
        <a:xfrm>
          <a:off x="6673850" y="412750"/>
          <a:ext cx="838200" cy="360000"/>
        </a:xfrm>
        <a:prstGeom prst="rightArrow">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必要書類へ</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0</xdr:colOff>
      <xdr:row>0</xdr:row>
      <xdr:rowOff>0</xdr:rowOff>
    </xdr:from>
    <xdr:to>
      <xdr:col>16</xdr:col>
      <xdr:colOff>552450</xdr:colOff>
      <xdr:row>1</xdr:row>
      <xdr:rowOff>125050</xdr:rowOff>
    </xdr:to>
    <xdr:sp macro="" textlink="">
      <xdr:nvSpPr>
        <xdr:cNvPr id="3" name="右矢印 2">
          <a:hlinkClick xmlns:r="http://schemas.openxmlformats.org/officeDocument/2006/relationships" r:id="rId1"/>
        </xdr:cNvPr>
        <xdr:cNvSpPr/>
      </xdr:nvSpPr>
      <xdr:spPr>
        <a:xfrm>
          <a:off x="11315700" y="0"/>
          <a:ext cx="552450" cy="360000"/>
        </a:xfrm>
        <a:prstGeom prst="rightArrow">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入力へ</a:t>
          </a:r>
        </a:p>
      </xdr:txBody>
    </xdr:sp>
    <xdr:clientData/>
  </xdr:twoCellAnchor>
  <xdr:twoCellAnchor>
    <xdr:from>
      <xdr:col>16</xdr:col>
      <xdr:colOff>0</xdr:colOff>
      <xdr:row>1</xdr:row>
      <xdr:rowOff>139700</xdr:rowOff>
    </xdr:from>
    <xdr:to>
      <xdr:col>17</xdr:col>
      <xdr:colOff>228600</xdr:colOff>
      <xdr:row>3</xdr:row>
      <xdr:rowOff>29800</xdr:rowOff>
    </xdr:to>
    <xdr:sp macro="" textlink="">
      <xdr:nvSpPr>
        <xdr:cNvPr id="5" name="右矢印 4">
          <a:hlinkClick xmlns:r="http://schemas.openxmlformats.org/officeDocument/2006/relationships" r:id="rId2"/>
        </xdr:cNvPr>
        <xdr:cNvSpPr/>
      </xdr:nvSpPr>
      <xdr:spPr>
        <a:xfrm>
          <a:off x="11315700" y="374650"/>
          <a:ext cx="838200" cy="360000"/>
        </a:xfrm>
        <a:prstGeom prst="rightArrow">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必要書類へ</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42</xdr:col>
      <xdr:colOff>31750</xdr:colOff>
      <xdr:row>0</xdr:row>
      <xdr:rowOff>63500</xdr:rowOff>
    </xdr:from>
    <xdr:to>
      <xdr:col>42</xdr:col>
      <xdr:colOff>584200</xdr:colOff>
      <xdr:row>1</xdr:row>
      <xdr:rowOff>188550</xdr:rowOff>
    </xdr:to>
    <xdr:sp macro="" textlink="">
      <xdr:nvSpPr>
        <xdr:cNvPr id="10" name="右矢印 9">
          <a:hlinkClick xmlns:r="http://schemas.openxmlformats.org/officeDocument/2006/relationships" r:id="rId1"/>
        </xdr:cNvPr>
        <xdr:cNvSpPr/>
      </xdr:nvSpPr>
      <xdr:spPr>
        <a:xfrm>
          <a:off x="6680200" y="63500"/>
          <a:ext cx="552450" cy="360000"/>
        </a:xfrm>
        <a:prstGeom prst="rightArrow">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入力へ</a:t>
          </a:r>
        </a:p>
      </xdr:txBody>
    </xdr:sp>
    <xdr:clientData/>
  </xdr:twoCellAnchor>
  <xdr:twoCellAnchor>
    <xdr:from>
      <xdr:col>42</xdr:col>
      <xdr:colOff>31750</xdr:colOff>
      <xdr:row>1</xdr:row>
      <xdr:rowOff>203200</xdr:rowOff>
    </xdr:from>
    <xdr:to>
      <xdr:col>43</xdr:col>
      <xdr:colOff>260350</xdr:colOff>
      <xdr:row>3</xdr:row>
      <xdr:rowOff>93300</xdr:rowOff>
    </xdr:to>
    <xdr:sp macro="" textlink="">
      <xdr:nvSpPr>
        <xdr:cNvPr id="11" name="右矢印 10">
          <a:hlinkClick xmlns:r="http://schemas.openxmlformats.org/officeDocument/2006/relationships" r:id="rId2"/>
        </xdr:cNvPr>
        <xdr:cNvSpPr/>
      </xdr:nvSpPr>
      <xdr:spPr>
        <a:xfrm>
          <a:off x="6680200" y="438150"/>
          <a:ext cx="838200" cy="360000"/>
        </a:xfrm>
        <a:prstGeom prst="rightArrow">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必要書類へ</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57150</xdr:colOff>
      <xdr:row>0</xdr:row>
      <xdr:rowOff>31750</xdr:rowOff>
    </xdr:from>
    <xdr:to>
      <xdr:col>11</xdr:col>
      <xdr:colOff>0</xdr:colOff>
      <xdr:row>1</xdr:row>
      <xdr:rowOff>156800</xdr:rowOff>
    </xdr:to>
    <xdr:sp macro="" textlink="">
      <xdr:nvSpPr>
        <xdr:cNvPr id="7" name="右矢印 6">
          <a:hlinkClick xmlns:r="http://schemas.openxmlformats.org/officeDocument/2006/relationships" r:id="rId1"/>
        </xdr:cNvPr>
        <xdr:cNvSpPr/>
      </xdr:nvSpPr>
      <xdr:spPr>
        <a:xfrm>
          <a:off x="9988550" y="31750"/>
          <a:ext cx="552450" cy="360000"/>
        </a:xfrm>
        <a:prstGeom prst="rightArrow">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入力へ</a:t>
          </a:r>
        </a:p>
      </xdr:txBody>
    </xdr:sp>
    <xdr:clientData/>
  </xdr:twoCellAnchor>
  <xdr:twoCellAnchor>
    <xdr:from>
      <xdr:col>10</xdr:col>
      <xdr:colOff>57150</xdr:colOff>
      <xdr:row>1</xdr:row>
      <xdr:rowOff>171450</xdr:rowOff>
    </xdr:from>
    <xdr:to>
      <xdr:col>11</xdr:col>
      <xdr:colOff>285750</xdr:colOff>
      <xdr:row>3</xdr:row>
      <xdr:rowOff>61550</xdr:rowOff>
    </xdr:to>
    <xdr:sp macro="" textlink="">
      <xdr:nvSpPr>
        <xdr:cNvPr id="8" name="右矢印 7">
          <a:hlinkClick xmlns:r="http://schemas.openxmlformats.org/officeDocument/2006/relationships" r:id="rId2"/>
        </xdr:cNvPr>
        <xdr:cNvSpPr/>
      </xdr:nvSpPr>
      <xdr:spPr>
        <a:xfrm>
          <a:off x="9988550" y="406400"/>
          <a:ext cx="838200" cy="360000"/>
        </a:xfrm>
        <a:prstGeom prst="rightArrow">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必要書類へ</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42</xdr:col>
      <xdr:colOff>50800</xdr:colOff>
      <xdr:row>0</xdr:row>
      <xdr:rowOff>44450</xdr:rowOff>
    </xdr:from>
    <xdr:to>
      <xdr:col>42</xdr:col>
      <xdr:colOff>603250</xdr:colOff>
      <xdr:row>1</xdr:row>
      <xdr:rowOff>169500</xdr:rowOff>
    </xdr:to>
    <xdr:sp macro="" textlink="">
      <xdr:nvSpPr>
        <xdr:cNvPr id="5" name="右矢印 4">
          <a:hlinkClick xmlns:r="http://schemas.openxmlformats.org/officeDocument/2006/relationships" r:id="rId1"/>
        </xdr:cNvPr>
        <xdr:cNvSpPr/>
      </xdr:nvSpPr>
      <xdr:spPr>
        <a:xfrm>
          <a:off x="6750050" y="44450"/>
          <a:ext cx="552450" cy="360000"/>
        </a:xfrm>
        <a:prstGeom prst="rightArrow">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入力へ</a:t>
          </a:r>
        </a:p>
      </xdr:txBody>
    </xdr:sp>
    <xdr:clientData/>
  </xdr:twoCellAnchor>
  <xdr:twoCellAnchor>
    <xdr:from>
      <xdr:col>42</xdr:col>
      <xdr:colOff>50800</xdr:colOff>
      <xdr:row>1</xdr:row>
      <xdr:rowOff>184150</xdr:rowOff>
    </xdr:from>
    <xdr:to>
      <xdr:col>43</xdr:col>
      <xdr:colOff>279400</xdr:colOff>
      <xdr:row>3</xdr:row>
      <xdr:rowOff>74250</xdr:rowOff>
    </xdr:to>
    <xdr:sp macro="" textlink="">
      <xdr:nvSpPr>
        <xdr:cNvPr id="6" name="右矢印 5">
          <a:hlinkClick xmlns:r="http://schemas.openxmlformats.org/officeDocument/2006/relationships" r:id="rId2"/>
        </xdr:cNvPr>
        <xdr:cNvSpPr/>
      </xdr:nvSpPr>
      <xdr:spPr>
        <a:xfrm>
          <a:off x="6750050" y="419100"/>
          <a:ext cx="838200" cy="360000"/>
        </a:xfrm>
        <a:prstGeom prst="rightArrow">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必要書類へ</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42</xdr:col>
      <xdr:colOff>44450</xdr:colOff>
      <xdr:row>0</xdr:row>
      <xdr:rowOff>50800</xdr:rowOff>
    </xdr:from>
    <xdr:to>
      <xdr:col>42</xdr:col>
      <xdr:colOff>596900</xdr:colOff>
      <xdr:row>1</xdr:row>
      <xdr:rowOff>175850</xdr:rowOff>
    </xdr:to>
    <xdr:sp macro="" textlink="">
      <xdr:nvSpPr>
        <xdr:cNvPr id="4" name="右矢印 3">
          <a:hlinkClick xmlns:r="http://schemas.openxmlformats.org/officeDocument/2006/relationships" r:id="rId1"/>
        </xdr:cNvPr>
        <xdr:cNvSpPr/>
      </xdr:nvSpPr>
      <xdr:spPr>
        <a:xfrm>
          <a:off x="6743700" y="50800"/>
          <a:ext cx="552450" cy="360000"/>
        </a:xfrm>
        <a:prstGeom prst="rightArrow">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入力へ</a:t>
          </a:r>
        </a:p>
      </xdr:txBody>
    </xdr:sp>
    <xdr:clientData/>
  </xdr:twoCellAnchor>
  <xdr:twoCellAnchor>
    <xdr:from>
      <xdr:col>42</xdr:col>
      <xdr:colOff>44450</xdr:colOff>
      <xdr:row>1</xdr:row>
      <xdr:rowOff>190500</xdr:rowOff>
    </xdr:from>
    <xdr:to>
      <xdr:col>43</xdr:col>
      <xdr:colOff>273050</xdr:colOff>
      <xdr:row>3</xdr:row>
      <xdr:rowOff>80600</xdr:rowOff>
    </xdr:to>
    <xdr:sp macro="" textlink="">
      <xdr:nvSpPr>
        <xdr:cNvPr id="5" name="右矢印 4">
          <a:hlinkClick xmlns:r="http://schemas.openxmlformats.org/officeDocument/2006/relationships" r:id="rId2"/>
        </xdr:cNvPr>
        <xdr:cNvSpPr/>
      </xdr:nvSpPr>
      <xdr:spPr>
        <a:xfrm>
          <a:off x="6743700" y="425450"/>
          <a:ext cx="838200" cy="360000"/>
        </a:xfrm>
        <a:prstGeom prst="rightArrow">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必要書類へ</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E113"/>
  <sheetViews>
    <sheetView tabSelected="1" workbookViewId="0">
      <pane xSplit="3" ySplit="2" topLeftCell="D3" activePane="bottomRight" state="frozen"/>
      <selection pane="topRight" activeCell="D1" sqref="D1"/>
      <selection pane="bottomLeft" activeCell="A3" sqref="A3"/>
      <selection pane="bottomRight" activeCell="D2" sqref="D2"/>
    </sheetView>
  </sheetViews>
  <sheetFormatPr defaultRowHeight="13" x14ac:dyDescent="0.2"/>
  <cols>
    <col min="1" max="1" width="1.6328125" customWidth="1"/>
    <col min="2" max="2" width="11.1796875" style="30" customWidth="1"/>
    <col min="3" max="3" width="32.08984375" style="30" customWidth="1"/>
    <col min="4" max="4" width="43.36328125" style="33" customWidth="1"/>
    <col min="5" max="5" width="44.1796875" style="30" bestFit="1" customWidth="1"/>
  </cols>
  <sheetData>
    <row r="1" spans="1:5" x14ac:dyDescent="0.2">
      <c r="A1" t="s">
        <v>518</v>
      </c>
      <c r="B1" s="34"/>
      <c r="C1" s="34"/>
    </row>
    <row r="2" spans="1:5" ht="26" customHeight="1" x14ac:dyDescent="0.2">
      <c r="B2" s="172" t="s">
        <v>229</v>
      </c>
      <c r="C2" s="35" t="s">
        <v>213</v>
      </c>
      <c r="D2" s="52"/>
      <c r="E2" s="30" t="s">
        <v>480</v>
      </c>
    </row>
    <row r="3" spans="1:5" ht="26" customHeight="1" x14ac:dyDescent="0.2">
      <c r="B3" s="173"/>
      <c r="C3" s="36" t="s">
        <v>218</v>
      </c>
      <c r="D3" s="53"/>
    </row>
    <row r="4" spans="1:5" ht="26" customHeight="1" x14ac:dyDescent="0.2">
      <c r="B4" s="173"/>
      <c r="C4" s="36" t="s">
        <v>219</v>
      </c>
      <c r="D4" s="53"/>
      <c r="E4" s="30" t="s">
        <v>561</v>
      </c>
    </row>
    <row r="5" spans="1:5" ht="26" customHeight="1" x14ac:dyDescent="0.2">
      <c r="B5" s="173"/>
      <c r="C5" s="36" t="str">
        <f>IF(D3="個人","申請者の名前","事業者名（申請者の名称）")</f>
        <v>事業者名（申請者の名称）</v>
      </c>
      <c r="D5" s="54"/>
      <c r="E5" s="87" t="str">
        <f>IF(D3="個人",IF(COUNTIF(D5,"*店*")+COUNTIF(D5,"*燃料*"),"個人の名前を記載しているか要確認！！","個人の場合は個人の名前"),"")</f>
        <v/>
      </c>
    </row>
    <row r="6" spans="1:5" ht="26" customHeight="1" x14ac:dyDescent="0.2">
      <c r="B6" s="173"/>
      <c r="C6" s="36" t="s">
        <v>220</v>
      </c>
      <c r="D6" s="54"/>
    </row>
    <row r="7" spans="1:5" ht="26" customHeight="1" x14ac:dyDescent="0.2">
      <c r="B7" s="174"/>
      <c r="C7" s="37" t="s">
        <v>216</v>
      </c>
      <c r="D7" s="56"/>
    </row>
    <row r="8" spans="1:5" ht="26" customHeight="1" x14ac:dyDescent="0.2">
      <c r="B8" s="175" t="s">
        <v>462</v>
      </c>
      <c r="C8" s="109" t="s">
        <v>215</v>
      </c>
      <c r="D8" s="110"/>
      <c r="E8" s="87"/>
    </row>
    <row r="9" spans="1:5" ht="26" customHeight="1" x14ac:dyDescent="0.2">
      <c r="B9" s="176"/>
      <c r="C9" s="39" t="str">
        <f>IF(D3="個人","申請者の名前","事業者名")&amp;"と事業所の名称"&amp;IF(D8=1,"","★")</f>
        <v>事業者名と事業所の名称★</v>
      </c>
      <c r="D9" s="55"/>
    </row>
    <row r="10" spans="1:5" ht="26" customHeight="1" x14ac:dyDescent="0.2">
      <c r="B10" s="176"/>
      <c r="C10" s="39" t="str">
        <f>"事業所の名称"&amp;IF(D8=1,"","★")</f>
        <v>事業所の名称★</v>
      </c>
      <c r="D10" s="54"/>
      <c r="E10" s="30" t="str">
        <f>IF(D9="同じ","","事業者名(申請者の名称)は記載しない")</f>
        <v>事業者名(申請者の名称)は記載しない</v>
      </c>
    </row>
    <row r="11" spans="1:5" ht="26" customHeight="1" x14ac:dyDescent="0.2">
      <c r="B11" s="176"/>
      <c r="C11" s="39" t="str">
        <f>"申請者の住所と"&amp;IF(D10="","事業所",D10)&amp;"の住所"&amp;IF(D8=1,"","★")</f>
        <v>申請者の住所と事業所の住所★</v>
      </c>
      <c r="D11" s="54"/>
    </row>
    <row r="12" spans="1:5" ht="26" customHeight="1" x14ac:dyDescent="0.2">
      <c r="B12" s="176"/>
      <c r="C12" s="39" t="str">
        <f>IF(D10="","事業所",D10)&amp;"の所在地"&amp;IF(D8=1,"","★")</f>
        <v>事業所の所在地★</v>
      </c>
      <c r="D12" s="54"/>
    </row>
    <row r="13" spans="1:5" ht="26" customHeight="1" x14ac:dyDescent="0.2">
      <c r="B13" s="177"/>
      <c r="C13" s="40" t="str">
        <f>IF(D10="","事業所",D10)&amp;"の電話番号"&amp;IF(D8=1,"","★")</f>
        <v>事業所の電話番号★</v>
      </c>
      <c r="D13" s="56"/>
    </row>
    <row r="14" spans="1:5" ht="78" x14ac:dyDescent="0.2">
      <c r="B14" s="180" t="s">
        <v>227</v>
      </c>
      <c r="C14" s="35" t="str">
        <f>IF(OR(D8=1,D10=""),"",D10&amp;"の")&amp;"供給開始時点検・調査の認定の有無"&amp;IF(D8=1,"","★")</f>
        <v>供給開始時点検・調査の認定の有無★</v>
      </c>
      <c r="D14" s="57"/>
      <c r="E14" s="30" t="s">
        <v>560</v>
      </c>
    </row>
    <row r="15" spans="1:5" ht="26" customHeight="1" x14ac:dyDescent="0.2">
      <c r="B15" s="181"/>
      <c r="C15" s="36" t="str">
        <f>IF(OR(D8=1,D10=""),"",D10&amp;"の")&amp;"容器交換時等供給設備点検の認定の有無"&amp;IF(D8=1,"","★")</f>
        <v>容器交換時等供給設備点検の認定の有無★</v>
      </c>
      <c r="D15" s="54"/>
    </row>
    <row r="16" spans="1:5" ht="26" customHeight="1" x14ac:dyDescent="0.2">
      <c r="B16" s="181"/>
      <c r="C16" s="36" t="str">
        <f>IF(OR(D8=1,D10=""),"",D10&amp;"の")&amp;"定期供給設備点検の認定の有無"&amp;IF(D8=1,"","★")</f>
        <v>定期供給設備点検の認定の有無★</v>
      </c>
      <c r="D16" s="54"/>
    </row>
    <row r="17" spans="2:5" ht="26" customHeight="1" x14ac:dyDescent="0.2">
      <c r="B17" s="181"/>
      <c r="C17" s="36" t="str">
        <f>IF(OR(D8=1,D10=""),"",D10&amp;"の")&amp;"定期消費設備調査の認定の有無"&amp;IF(D8=1,"","★")</f>
        <v>定期消費設備調査の認定の有無★</v>
      </c>
      <c r="D17" s="54"/>
    </row>
    <row r="18" spans="2:5" ht="26" customHeight="1" x14ac:dyDescent="0.2">
      <c r="B18" s="181"/>
      <c r="C18" s="36" t="str">
        <f>IF(OR(D8=1,D10=""),"",D10&amp;"の")&amp;"周知の認定の有無"&amp;IF(D8=1,"","★")</f>
        <v>周知の認定の有無★</v>
      </c>
      <c r="D18" s="54"/>
    </row>
    <row r="19" spans="2:5" ht="26" customHeight="1" x14ac:dyDescent="0.2">
      <c r="B19" s="181"/>
      <c r="C19" s="36" t="str">
        <f>IF(OR(D8=1,D10=""),"",D10&amp;"の")&amp;"緊急時対応の認定の有無"&amp;IF(D8=1,"","★")</f>
        <v>緊急時対応の認定の有無★</v>
      </c>
      <c r="D19" s="54"/>
    </row>
    <row r="20" spans="2:5" ht="78" x14ac:dyDescent="0.2">
      <c r="B20" s="182"/>
      <c r="C20" s="37" t="str">
        <f>IF(OR(D8=1,D10=""),"",D10&amp;"の")&amp;"緊急時連絡の認定の有無"&amp;IF(D8=1,"","★")</f>
        <v>緊急時連絡の認定の有無★</v>
      </c>
      <c r="D20" s="56"/>
      <c r="E20" s="30" t="s">
        <v>559</v>
      </c>
    </row>
    <row r="21" spans="2:5" ht="39" customHeight="1" x14ac:dyDescent="0.2">
      <c r="B21" s="183" t="s">
        <v>228</v>
      </c>
      <c r="C21" s="38" t="str">
        <f>IF(OR(D8=1,D10=""),"",D10&amp;"の")&amp;"供給開始時点検・調査を行おうとする一般消費者等の数"&amp;IF(D8=1,"","★")</f>
        <v>供給開始時点検・調査を行おうとする一般消費者等の数★</v>
      </c>
      <c r="D21" s="58"/>
    </row>
    <row r="22" spans="2:5" ht="52" customHeight="1" x14ac:dyDescent="0.2">
      <c r="B22" s="184"/>
      <c r="C22" s="39" t="str">
        <f>IF(OR(D8=1,D10=""),"",D10&amp;"の")&amp;"容器交換時等供給設備点検を行おうとする一般消費者等の数"&amp;IF(D8=1,"","★")</f>
        <v>容器交換時等供給設備点検を行おうとする一般消費者等の数★</v>
      </c>
      <c r="D22" s="59"/>
    </row>
    <row r="23" spans="2:5" ht="39" customHeight="1" x14ac:dyDescent="0.2">
      <c r="B23" s="184"/>
      <c r="C23" s="39" t="str">
        <f>IF(OR(D8=1,D10=""),"",D10&amp;"の")&amp;"定期供給設備点検を行おうとする一般消費者等の数"&amp;IF(D8=1,"","★")</f>
        <v>定期供給設備点検を行おうとする一般消費者等の数★</v>
      </c>
      <c r="D23" s="59"/>
    </row>
    <row r="24" spans="2:5" ht="39" customHeight="1" x14ac:dyDescent="0.2">
      <c r="B24" s="184"/>
      <c r="C24" s="39" t="str">
        <f>IF(OR(D8=1,D10=""),"",D10&amp;"の")&amp;"定期消費設備調査を行おうとする一般消費者等の数"&amp;IF(D8=1,"","★")</f>
        <v>定期消費設備調査を行おうとする一般消費者等の数★</v>
      </c>
      <c r="D24" s="59"/>
    </row>
    <row r="25" spans="2:5" ht="39" customHeight="1" x14ac:dyDescent="0.2">
      <c r="B25" s="184"/>
      <c r="C25" s="39" t="str">
        <f>IF(OR(D8=1,D10=""),"",D10&amp;"の")&amp;"周知を行おうとする一般消費者等の数"&amp;IF(D8=1,"","★")</f>
        <v>周知を行おうとする一般消費者等の数★</v>
      </c>
      <c r="D25" s="59"/>
    </row>
    <row r="26" spans="2:5" ht="39" customHeight="1" x14ac:dyDescent="0.2">
      <c r="B26" s="184"/>
      <c r="C26" s="39" t="str">
        <f>IF(OR(D8=1,D10=""),"",D10&amp;"の")&amp;"緊急時対応を行おうとする一般消費者等の数"&amp;IF(D8=1,"","★")</f>
        <v>緊急時対応を行おうとする一般消費者等の数★</v>
      </c>
      <c r="D26" s="59"/>
    </row>
    <row r="27" spans="2:5" ht="39" customHeight="1" x14ac:dyDescent="0.2">
      <c r="B27" s="185"/>
      <c r="C27" s="40" t="str">
        <f>IF(OR(D8=1,D10=""),"",D10&amp;"の")&amp;"緊急時連絡を行おうとする一般消費者等の数"&amp;IF(D8=1,"","★")</f>
        <v>緊急時連絡を行おうとする一般消費者等の数★</v>
      </c>
      <c r="D27" s="60"/>
    </row>
    <row r="28" spans="2:5" ht="39" customHeight="1" x14ac:dyDescent="0.2">
      <c r="B28" s="180" t="s">
        <v>230</v>
      </c>
      <c r="C28" s="35" t="str">
        <f>IF(OR(D8=1,D10=""),"",D10&amp;"の")&amp;"容器交換時等供給設備点検の平均月間実働日数"&amp;IF(D8=1,"","★")</f>
        <v>容器交換時等供給設備点検の平均月間実働日数★</v>
      </c>
      <c r="D28" s="57"/>
    </row>
    <row r="29" spans="2:5" ht="26" customHeight="1" x14ac:dyDescent="0.2">
      <c r="B29" s="181"/>
      <c r="C29" s="36" t="str">
        <f>IF(OR(D8=1,D10=""),"",D10&amp;"の")&amp;"定期供給設備点検の年間実働日数"&amp;IF(D8=1,"","★")</f>
        <v>定期供給設備点検の年間実働日数★</v>
      </c>
      <c r="D29" s="54"/>
    </row>
    <row r="30" spans="2:5" ht="26" customHeight="1" x14ac:dyDescent="0.2">
      <c r="B30" s="182"/>
      <c r="C30" s="37" t="str">
        <f>IF(OR(D8=1,D10=""),"",D10&amp;"の")&amp;"定期消費設備調査の年間実働日数"&amp;IF(D8=1,"","★")</f>
        <v>定期消費設備調査の年間実働日数★</v>
      </c>
      <c r="D30" s="56"/>
    </row>
    <row r="31" spans="2:5" ht="52" customHeight="1" x14ac:dyDescent="0.2">
      <c r="B31" s="178" t="s">
        <v>524</v>
      </c>
      <c r="C31" s="109" t="str">
        <f>IF(OR(D8=1,D10=""),"",D10&amp;"の")&amp;"保安業務資格者のうち、液化石油ガス設備士又は第二種販売主任者の在籍数"&amp;IF(D8=1,"","★")</f>
        <v>保安業務資格者のうち、液化石油ガス設備士又は第二種販売主任者の在籍数★</v>
      </c>
      <c r="D31" s="65"/>
      <c r="E31" s="163" t="s">
        <v>562</v>
      </c>
    </row>
    <row r="32" spans="2:5" ht="39" customHeight="1" x14ac:dyDescent="0.2">
      <c r="B32" s="176"/>
      <c r="C32" s="44" t="str">
        <f>IF(OR(D8=1,D10=""),"",D10&amp;"の")&amp;"保安業務資格者のうち、製造保安責任者(乙化・丙化等)の在籍数"&amp;IF(D8=1,"","★")</f>
        <v>保安業務資格者のうち、製造保安責任者(乙化・丙化等)の在籍数★</v>
      </c>
      <c r="D32" s="61"/>
      <c r="E32" s="163" t="s">
        <v>563</v>
      </c>
    </row>
    <row r="33" spans="2:5" ht="39" customHeight="1" x14ac:dyDescent="0.2">
      <c r="B33" s="176"/>
      <c r="C33" s="164" t="str">
        <f>IF(OR(D8=1,D10=""),"",D10&amp;"の")&amp;"保安業務資格者のうち、業務主任者の代理者講習修了者の在籍数"&amp;IF(D8=1,"","★")</f>
        <v>保安業務資格者のうち、業務主任者の代理者講習修了者の在籍数★</v>
      </c>
      <c r="D33" s="165"/>
      <c r="E33" s="30" t="s">
        <v>563</v>
      </c>
    </row>
    <row r="34" spans="2:5" ht="39" customHeight="1" x14ac:dyDescent="0.2">
      <c r="B34" s="176"/>
      <c r="C34" s="109" t="str">
        <f>IF(OR(D8=1,D10=""),"",D10&amp;"の")&amp;"保安業務資格者のうち、保安業務員講習修了者の在籍数"&amp;IF(D8=1,"","★")</f>
        <v>保安業務資格者のうち、保安業務員講習修了者の在籍数★</v>
      </c>
      <c r="D34" s="65"/>
      <c r="E34" s="163" t="s">
        <v>563</v>
      </c>
    </row>
    <row r="35" spans="2:5" ht="39" customHeight="1" x14ac:dyDescent="0.2">
      <c r="B35" s="176"/>
      <c r="C35" s="39" t="str">
        <f>IF(OR(D8=1,D10=""),"",D10&amp;"の")&amp;"保安業務資格者の在籍数"&amp;IF(D8=1,"","★")</f>
        <v>保安業務資格者の在籍数★</v>
      </c>
      <c r="D35" s="54"/>
      <c r="E35" s="163" t="str">
        <f>IF(AND(NOT(D35=""),NOT(D35=SUM(D31,D32,D33,D34))),"上記の各資格者の合計が、「保安業務資格者の在籍数」となるようにしてください！","該当者がいない場合は「0」を記載")</f>
        <v>該当者がいない場合は「0」を記載</v>
      </c>
    </row>
    <row r="36" spans="2:5" ht="39" x14ac:dyDescent="0.2">
      <c r="B36" s="176"/>
      <c r="C36" s="39" t="str">
        <f>IF(OR(D8=1,D10=""),"",D10&amp;"の")&amp;"容器交換時等供給設備点検を行う調査員の数"&amp;IF(D8=1,"","★")</f>
        <v>容器交換時等供給設備点検を行う調査員の数★</v>
      </c>
      <c r="D36" s="54"/>
      <c r="E36" s="163" t="s">
        <v>564</v>
      </c>
    </row>
    <row r="37" spans="2:5" ht="39" customHeight="1" x14ac:dyDescent="0.2">
      <c r="B37" s="176"/>
      <c r="C37" s="44" t="str">
        <f>IF(OR(D8=1,D10=""),"",D10&amp;"の")&amp;"補助員を伴う定期供給設備点検"&amp;IF(D8=1,"","★")</f>
        <v>補助員を伴う定期供給設備点検★</v>
      </c>
      <c r="D37" s="61"/>
      <c r="E37" s="163" t="s">
        <v>558</v>
      </c>
    </row>
    <row r="38" spans="2:5" ht="39" x14ac:dyDescent="0.2">
      <c r="B38" s="176"/>
      <c r="C38" s="44" t="str">
        <f>IF(OR(D8=1,D10=""),"",D10&amp;"の")&amp;"補助員を伴う定期消費設備調査"&amp;IF(D8=1,"","★")</f>
        <v>補助員を伴う定期消費設備調査★</v>
      </c>
      <c r="D38" s="61"/>
      <c r="E38" s="163" t="s">
        <v>557</v>
      </c>
    </row>
    <row r="39" spans="2:5" ht="26" customHeight="1" x14ac:dyDescent="0.2">
      <c r="B39" s="176"/>
      <c r="C39" s="39" t="str">
        <f>IF(OR(D8=1,D10=""),"",D10&amp;"の")&amp;"補助員の在籍数"&amp;IF(D8=1,"","★")</f>
        <v>補助員の在籍数★</v>
      </c>
      <c r="D39" s="54"/>
      <c r="E39" s="163" t="s">
        <v>565</v>
      </c>
    </row>
    <row r="40" spans="2:5" ht="26" customHeight="1" x14ac:dyDescent="0.2">
      <c r="B40" s="176"/>
      <c r="C40" s="39" t="str">
        <f>IF(OR(D8=1,D10=""),"",D10&amp;"の")&amp;"保安業務資格者名簿"&amp;IF(D8=1,"","★")</f>
        <v>保安業務資格者名簿★</v>
      </c>
      <c r="D40" s="90" t="s">
        <v>272</v>
      </c>
      <c r="E40" s="69" t="s">
        <v>273</v>
      </c>
    </row>
    <row r="41" spans="2:5" ht="52" customHeight="1" x14ac:dyDescent="0.2">
      <c r="B41" s="177"/>
      <c r="C41" s="40" t="str">
        <f>IF(OR(D8=1,D10=""),"",D10&amp;"に在籍する")&amp;"実務経験を必要とする保安業務資格者の実務経験を証する書面"&amp;IF(D8=1,"","★")</f>
        <v>実務経験を必要とする保安業務資格者の実務経験を証する書面★</v>
      </c>
      <c r="D41" s="106" t="s">
        <v>447</v>
      </c>
      <c r="E41" s="69" t="s">
        <v>361</v>
      </c>
    </row>
    <row r="42" spans="2:5" ht="26" customHeight="1" x14ac:dyDescent="0.2">
      <c r="B42" s="172" t="s">
        <v>231</v>
      </c>
      <c r="C42" s="35" t="str">
        <f>IF(OR(D8=1,D10=""),"",D10&amp;"の")&amp;"自記圧力計の保有数"&amp;IF(D8=1,"","★")</f>
        <v>自記圧力計の保有数★</v>
      </c>
      <c r="D42" s="57"/>
    </row>
    <row r="43" spans="2:5" ht="26" customHeight="1" x14ac:dyDescent="0.2">
      <c r="B43" s="173"/>
      <c r="C43" s="36" t="str">
        <f>IF(OR(D8=1,D10=""),"",D10&amp;"の")&amp;"マノメータの保有数"&amp;IF(D8=1,"","★")</f>
        <v>マノメータの保有数★</v>
      </c>
      <c r="D43" s="54"/>
    </row>
    <row r="44" spans="2:5" ht="26" customHeight="1" x14ac:dyDescent="0.2">
      <c r="B44" s="173"/>
      <c r="C44" s="36" t="str">
        <f>IF(OR(D8=1,D10=""),"",D10&amp;"の")&amp;"ガス検知器の保有数"&amp;IF(D8=1,"","★")</f>
        <v>ガス検知器の保有数★</v>
      </c>
      <c r="D44" s="54"/>
    </row>
    <row r="45" spans="2:5" ht="26" customHeight="1" x14ac:dyDescent="0.2">
      <c r="B45" s="173"/>
      <c r="C45" s="36" t="str">
        <f>IF(OR(D8=1,D10=""),"",D10&amp;"の")&amp;"漏えい検知液の保有数"&amp;IF(D8=1,"","★")</f>
        <v>漏えい検知液の保有数★</v>
      </c>
      <c r="D45" s="54"/>
    </row>
    <row r="46" spans="2:5" ht="26" customHeight="1" x14ac:dyDescent="0.2">
      <c r="B46" s="173"/>
      <c r="C46" s="36" t="str">
        <f>IF(OR(D8=1,D10=""),"",D10&amp;"の")&amp;"緊急工具類の保有数"&amp;IF(D8=1,"","★")</f>
        <v>緊急工具類の保有数★</v>
      </c>
      <c r="D46" s="54"/>
    </row>
    <row r="47" spans="2:5" ht="26" customHeight="1" x14ac:dyDescent="0.2">
      <c r="B47" s="173"/>
      <c r="C47" s="36" t="str">
        <f>IF(OR(D8=1,D10=""),"",D10&amp;"の")&amp;"一酸化炭素測定器の保有数"&amp;IF(D8=1,"","★")</f>
        <v>一酸化炭素測定器の保有数★</v>
      </c>
      <c r="D47" s="54"/>
    </row>
    <row r="48" spans="2:5" ht="26" customHeight="1" x14ac:dyDescent="0.2">
      <c r="B48" s="173"/>
      <c r="C48" s="36" t="str">
        <f>IF(OR(D8=1,D10=""),"",D10&amp;"の")&amp;"ボーリングバーの保有数"&amp;IF(D8=1,"","★")</f>
        <v>ボーリングバーの保有数★</v>
      </c>
      <c r="D48" s="54"/>
    </row>
    <row r="49" spans="2:5" ht="26" customHeight="1" x14ac:dyDescent="0.2">
      <c r="B49" s="177"/>
      <c r="C49" s="47" t="str">
        <f>"保安業務用機器の専有証明"&amp;IF(D8=1,"","★")</f>
        <v>保安業務用機器の専有証明★</v>
      </c>
      <c r="D49" s="48" t="s">
        <v>274</v>
      </c>
      <c r="E49" s="69" t="s">
        <v>275</v>
      </c>
    </row>
    <row r="50" spans="2:5" ht="26" customHeight="1" x14ac:dyDescent="0.2">
      <c r="B50" s="178" t="s">
        <v>550</v>
      </c>
      <c r="C50" s="38" t="s">
        <v>470</v>
      </c>
      <c r="D50" s="62"/>
    </row>
    <row r="51" spans="2:5" ht="26" customHeight="1" x14ac:dyDescent="0.2">
      <c r="B51" s="176"/>
      <c r="C51" s="39" t="s">
        <v>232</v>
      </c>
      <c r="D51" s="63"/>
    </row>
    <row r="52" spans="2:5" ht="26" customHeight="1" x14ac:dyDescent="0.2">
      <c r="B52" s="176"/>
      <c r="C52" s="39" t="s">
        <v>479</v>
      </c>
      <c r="D52" s="64"/>
    </row>
    <row r="53" spans="2:5" ht="26" customHeight="1" x14ac:dyDescent="0.2">
      <c r="B53" s="176"/>
      <c r="C53" s="39" t="s">
        <v>483</v>
      </c>
      <c r="D53" s="135" t="s">
        <v>481</v>
      </c>
      <c r="E53" s="69" t="s">
        <v>482</v>
      </c>
    </row>
    <row r="54" spans="2:5" ht="26" x14ac:dyDescent="0.2">
      <c r="B54" s="177"/>
      <c r="C54" s="40" t="s">
        <v>233</v>
      </c>
      <c r="D54" s="168"/>
    </row>
    <row r="55" spans="2:5" ht="26" customHeight="1" x14ac:dyDescent="0.2">
      <c r="B55" s="172" t="s">
        <v>551</v>
      </c>
      <c r="C55" s="35" t="s">
        <v>234</v>
      </c>
      <c r="D55" s="62"/>
    </row>
    <row r="56" spans="2:5" ht="26" x14ac:dyDescent="0.2">
      <c r="B56" s="173"/>
      <c r="C56" s="36" t="s">
        <v>235</v>
      </c>
      <c r="D56" s="63"/>
    </row>
    <row r="57" spans="2:5" ht="26" x14ac:dyDescent="0.2">
      <c r="B57" s="174"/>
      <c r="C57" s="37" t="s">
        <v>523</v>
      </c>
      <c r="D57" s="167" t="s">
        <v>270</v>
      </c>
      <c r="E57" s="69" t="s">
        <v>223</v>
      </c>
    </row>
    <row r="58" spans="2:5" ht="26" customHeight="1" x14ac:dyDescent="0.2">
      <c r="B58" s="178" t="s">
        <v>552</v>
      </c>
      <c r="C58" s="113" t="s">
        <v>256</v>
      </c>
      <c r="D58" s="62"/>
    </row>
    <row r="59" spans="2:5" ht="26" customHeight="1" x14ac:dyDescent="0.2">
      <c r="B59" s="175"/>
      <c r="C59" s="164" t="s">
        <v>257</v>
      </c>
      <c r="D59" s="63"/>
    </row>
    <row r="60" spans="2:5" ht="26" customHeight="1" x14ac:dyDescent="0.2">
      <c r="B60" s="175"/>
      <c r="C60" s="164" t="s">
        <v>258</v>
      </c>
      <c r="D60" s="63"/>
    </row>
    <row r="61" spans="2:5" ht="26" customHeight="1" x14ac:dyDescent="0.2">
      <c r="B61" s="175"/>
      <c r="C61" s="164" t="s">
        <v>259</v>
      </c>
      <c r="D61" s="63"/>
    </row>
    <row r="62" spans="2:5" ht="26" customHeight="1" x14ac:dyDescent="0.2">
      <c r="B62" s="175"/>
      <c r="C62" s="164" t="s">
        <v>261</v>
      </c>
      <c r="D62" s="63"/>
    </row>
    <row r="63" spans="2:5" ht="26" customHeight="1" x14ac:dyDescent="0.2">
      <c r="B63" s="175"/>
      <c r="C63" s="164" t="s">
        <v>260</v>
      </c>
      <c r="D63" s="63"/>
    </row>
    <row r="64" spans="2:5" ht="52" customHeight="1" x14ac:dyDescent="0.2">
      <c r="B64" s="175"/>
      <c r="C64" s="164" t="s">
        <v>467</v>
      </c>
      <c r="D64" s="63"/>
      <c r="E64" s="30" t="s">
        <v>582</v>
      </c>
    </row>
    <row r="65" spans="2:5" ht="26" customHeight="1" x14ac:dyDescent="0.2">
      <c r="B65" s="175"/>
      <c r="C65" s="164" t="s">
        <v>262</v>
      </c>
      <c r="D65" s="63"/>
    </row>
    <row r="66" spans="2:5" ht="26" customHeight="1" x14ac:dyDescent="0.2">
      <c r="B66" s="175"/>
      <c r="C66" s="164" t="s">
        <v>264</v>
      </c>
      <c r="D66" s="169" t="s">
        <v>269</v>
      </c>
      <c r="E66" s="69" t="s">
        <v>263</v>
      </c>
    </row>
    <row r="67" spans="2:5" ht="39" customHeight="1" x14ac:dyDescent="0.2">
      <c r="B67" s="177"/>
      <c r="C67" s="170" t="s">
        <v>553</v>
      </c>
      <c r="D67" s="168"/>
      <c r="E67" s="30" t="s">
        <v>556</v>
      </c>
    </row>
    <row r="68" spans="2:5" ht="39" customHeight="1" x14ac:dyDescent="0.2">
      <c r="B68" s="166" t="s">
        <v>466</v>
      </c>
      <c r="C68" s="112" t="str">
        <f>IF(OR(D8=1,D10=""),"",D10&amp;"の")&amp;"周知の方法"&amp;IF(D8=1,"","★")</f>
        <v>周知の方法★</v>
      </c>
      <c r="D68" s="136"/>
      <c r="E68" s="30" t="str">
        <f>IF(AND(COUNTIF($D$68,"*同時に実施*"),NOT(COUNTIF($D$15,"*受ける*")),NOT(COUNTIF($D$16,"*受ける*")),NOT(COUNTIF($D$17,"*受ける*"))),"「認定の区分」を再確認！","")</f>
        <v/>
      </c>
    </row>
    <row r="69" spans="2:5" ht="52" customHeight="1" x14ac:dyDescent="0.2">
      <c r="B69" s="178" t="s">
        <v>236</v>
      </c>
      <c r="C69" s="38" t="str">
        <f>IF(D10="","事業所",D10)&amp;"の位置及び緊急時対応を行おうとする一般消費者等の範囲を示した図面"&amp;IF(D8=1,"","★")</f>
        <v>事業所の位置及び緊急時対応を行おうとする一般消費者等の範囲を示した図面★</v>
      </c>
      <c r="D69" s="43" t="s">
        <v>445</v>
      </c>
      <c r="E69" s="69" t="s">
        <v>224</v>
      </c>
    </row>
    <row r="70" spans="2:5" ht="39" customHeight="1" x14ac:dyDescent="0.2">
      <c r="B70" s="175"/>
      <c r="C70" s="39" t="str">
        <f>IF(OR(D8=1,D10=""),"",D10&amp;"の")&amp;"緊急時対応に出動するための手段"&amp;IF(D8=1,"","★")</f>
        <v>緊急時対応に出動するための手段★</v>
      </c>
      <c r="D70" s="54"/>
    </row>
    <row r="71" spans="2:5" ht="39" customHeight="1" x14ac:dyDescent="0.2">
      <c r="B71" s="175"/>
      <c r="C71" s="39" t="str">
        <f>IF(OR(D8=1,D10=""),"",D10&amp;"の")&amp;"緊急時対応に出動するための手段の車両番号"&amp;IF(D8=1,"","★")</f>
        <v>緊急時対応に出動するための手段の車両番号★</v>
      </c>
      <c r="D71" s="54"/>
      <c r="E71" s="30" t="s">
        <v>566</v>
      </c>
    </row>
    <row r="72" spans="2:5" ht="39" customHeight="1" x14ac:dyDescent="0.2">
      <c r="B72" s="175"/>
      <c r="C72" s="39" t="str">
        <f>IF(OR(D8=1,D10=""),"",D10&amp;"の")&amp;"緊急時対応に出動するための手段の専有状況"&amp;IF(D8=1,"","★")</f>
        <v>緊急時対応に出動するための手段の専有状況★</v>
      </c>
      <c r="D72" s="54"/>
    </row>
    <row r="73" spans="2:5" ht="39" customHeight="1" x14ac:dyDescent="0.2">
      <c r="B73" s="175"/>
      <c r="C73" s="39" t="str">
        <f>"保安業務資格者を"&amp;IF(D10="",D5,D10)&amp;"に常時（365日、24時間）配置の有無"&amp;IF(D8=1,"","★")</f>
        <v>保安業務資格者をに常時（365日、24時間）配置の有無★</v>
      </c>
      <c r="D73" s="54"/>
    </row>
    <row r="74" spans="2:5" ht="39" customHeight="1" x14ac:dyDescent="0.2">
      <c r="B74" s="175"/>
      <c r="C74" s="39" t="str">
        <f>IF(D10="",D5,D10)&amp;"に常時（365日、24時間）配置する保安業務資格者の数"&amp;IF(D8=1,"","★")</f>
        <v>に常時（365日、24時間）配置する保安業務資格者の数★</v>
      </c>
      <c r="D74" s="54"/>
    </row>
    <row r="75" spans="2:5" ht="52" customHeight="1" x14ac:dyDescent="0.2">
      <c r="B75" s="175"/>
      <c r="C75" s="39" t="str">
        <f>IF(D10="","事業所",D10)&amp;"以外で、10分以内に"&amp;IF(D10="",D5,D10)&amp;"に到着できる場所に配置する保安業務資格者の数"&amp;IF(D8=1,"","★")</f>
        <v>事業所以外で、10分以内にに到着できる場所に配置する保安業務資格者の数★</v>
      </c>
      <c r="D75" s="54"/>
      <c r="E75" s="30" t="s">
        <v>567</v>
      </c>
    </row>
    <row r="76" spans="2:5" ht="52" customHeight="1" x14ac:dyDescent="0.2">
      <c r="B76" s="175"/>
      <c r="C76" s="39" t="str">
        <f>"常時配置する保安業務資格者を"&amp;IF(D10="","事業所",D10)&amp;"以外に配置する場合、"&amp;IF(D10="","事業所",D10)&amp;"および全ての配置場所を示した図面"&amp;IF(D8=1,"","★")</f>
        <v>常時配置する保安業務資格者を事業所以外に配置する場合、事業所および全ての配置場所を示した図面★</v>
      </c>
      <c r="D76" s="46" t="s">
        <v>446</v>
      </c>
      <c r="E76" s="69" t="s">
        <v>225</v>
      </c>
    </row>
    <row r="77" spans="2:5" ht="26" customHeight="1" x14ac:dyDescent="0.2">
      <c r="B77" s="179"/>
      <c r="C77" s="109" t="s">
        <v>217</v>
      </c>
      <c r="D77" s="65"/>
    </row>
    <row r="78" spans="2:5" ht="39" customHeight="1" x14ac:dyDescent="0.2">
      <c r="B78" s="180" t="s">
        <v>463</v>
      </c>
      <c r="C78" s="35" t="str">
        <f>IF(OR(D8=1,D10=""),"",D10&amp;"の")&amp;"緊急時連絡の受信方法"&amp;IF(D8=1,"","★")</f>
        <v>緊急時連絡の受信方法★</v>
      </c>
      <c r="D78" s="57"/>
    </row>
    <row r="79" spans="2:5" ht="39" customHeight="1" x14ac:dyDescent="0.2">
      <c r="B79" s="173"/>
      <c r="C79" s="36" t="str">
        <f>IF(OR(D8=1,D10=""),"",D10&amp;"の")&amp;"緊急時連絡の受信方法が電話の場合、その電話番号"&amp;IF(D8=1,"","★")</f>
        <v>緊急時連絡の受信方法が電話の場合、その電話番号★</v>
      </c>
      <c r="D79" s="54"/>
    </row>
    <row r="80" spans="2:5" ht="39" customHeight="1" x14ac:dyDescent="0.2">
      <c r="B80" s="173"/>
      <c r="C80" s="36" t="str">
        <f>IF(OR(D8=1,D10=""),"",D10&amp;"の")&amp;"緊急時連絡の受信方法が電話以外の場合の、受信方法"&amp;IF(D8=1,"","★")</f>
        <v>緊急時連絡の受信方法が電話以外の場合の、受信方法★</v>
      </c>
      <c r="D80" s="54"/>
    </row>
    <row r="81" spans="2:5" ht="39" customHeight="1" x14ac:dyDescent="0.2">
      <c r="B81" s="182"/>
      <c r="C81" s="37" t="str">
        <f>IF(OR(D8=1,D10=""),"",D10&amp;"の")&amp;"緊急時連絡の受信場所"&amp;IF(D8=1,"","★")</f>
        <v>緊急時連絡の受信場所★</v>
      </c>
      <c r="D81" s="56"/>
      <c r="E81" s="30" t="str">
        <f>IF(AND(NOT($D$81=""),COUNTIF($D$20,"*受ける*"),SUM(COUNTIF($D$81,"*市*"),COUNTIF($D$81,"*町*"))=0),"住所で記載","")</f>
        <v/>
      </c>
    </row>
    <row r="82" spans="2:5" ht="39" x14ac:dyDescent="0.2">
      <c r="B82" s="183" t="s">
        <v>248</v>
      </c>
      <c r="C82" s="38" t="s">
        <v>226</v>
      </c>
      <c r="D82" s="62"/>
      <c r="E82" s="30" t="str">
        <f>IF(COUNTIF(D82,"*締結していない*"),"","保険契約書等で加入内容がわかるものを添付")</f>
        <v>保険契約書等で加入内容がわかるものを添付</v>
      </c>
    </row>
    <row r="83" spans="2:5" ht="26" x14ac:dyDescent="0.2">
      <c r="B83" s="184"/>
      <c r="C83" s="39" t="s">
        <v>237</v>
      </c>
      <c r="D83" s="63"/>
    </row>
    <row r="84" spans="2:5" ht="26" customHeight="1" x14ac:dyDescent="0.2">
      <c r="B84" s="184"/>
      <c r="C84" s="39" t="s">
        <v>238</v>
      </c>
      <c r="D84" s="63"/>
    </row>
    <row r="85" spans="2:5" ht="39" x14ac:dyDescent="0.2">
      <c r="B85" s="184"/>
      <c r="C85" s="39" t="s">
        <v>241</v>
      </c>
      <c r="D85" s="66"/>
      <c r="E85" s="30" t="s">
        <v>568</v>
      </c>
    </row>
    <row r="86" spans="2:5" ht="52" x14ac:dyDescent="0.2">
      <c r="B86" s="184"/>
      <c r="C86" s="39" t="s">
        <v>242</v>
      </c>
      <c r="D86" s="66"/>
      <c r="E86" s="30" t="str">
        <f>E$85</f>
        <v>億円単位</v>
      </c>
    </row>
    <row r="87" spans="2:5" ht="39" x14ac:dyDescent="0.2">
      <c r="B87" s="184"/>
      <c r="C87" s="39" t="s">
        <v>243</v>
      </c>
      <c r="D87" s="66"/>
      <c r="E87" s="30" t="str">
        <f>E$85</f>
        <v>億円単位</v>
      </c>
    </row>
    <row r="88" spans="2:5" ht="39" x14ac:dyDescent="0.2">
      <c r="B88" s="184"/>
      <c r="C88" s="39" t="s">
        <v>240</v>
      </c>
      <c r="D88" s="63"/>
    </row>
    <row r="89" spans="2:5" ht="39" x14ac:dyDescent="0.2">
      <c r="B89" s="184"/>
      <c r="C89" s="39" t="s">
        <v>239</v>
      </c>
      <c r="D89" s="63"/>
    </row>
    <row r="90" spans="2:5" ht="52" x14ac:dyDescent="0.2">
      <c r="B90" s="184"/>
      <c r="C90" s="39" t="s">
        <v>244</v>
      </c>
      <c r="D90" s="67"/>
      <c r="E90" s="30" t="s">
        <v>569</v>
      </c>
    </row>
    <row r="91" spans="2:5" ht="52" x14ac:dyDescent="0.2">
      <c r="B91" s="184"/>
      <c r="C91" s="39" t="s">
        <v>245</v>
      </c>
      <c r="D91" s="67"/>
      <c r="E91" s="30" t="str">
        <f>E$90</f>
        <v>万円単位</v>
      </c>
    </row>
    <row r="92" spans="2:5" ht="52" x14ac:dyDescent="0.2">
      <c r="B92" s="184"/>
      <c r="C92" s="39" t="s">
        <v>246</v>
      </c>
      <c r="D92" s="67"/>
      <c r="E92" s="30" t="str">
        <f>E91</f>
        <v>万円単位</v>
      </c>
    </row>
    <row r="93" spans="2:5" ht="26" x14ac:dyDescent="0.2">
      <c r="B93" s="185"/>
      <c r="C93" s="40" t="s">
        <v>247</v>
      </c>
      <c r="D93" s="68"/>
      <c r="E93" s="30" t="s">
        <v>570</v>
      </c>
    </row>
    <row r="94" spans="2:5" ht="39" x14ac:dyDescent="0.2">
      <c r="B94" s="180" t="s">
        <v>249</v>
      </c>
      <c r="C94" s="35" t="s">
        <v>250</v>
      </c>
      <c r="D94" s="62"/>
      <c r="E94" s="30" t="str">
        <f>IF(COUNTIF(D94,"*締結していない*"),"","保険契約書等で加入内容がわかるものを添付")</f>
        <v>保険契約書等で加入内容がわかるものを添付</v>
      </c>
    </row>
    <row r="95" spans="2:5" ht="26" x14ac:dyDescent="0.2">
      <c r="B95" s="181"/>
      <c r="C95" s="36" t="s">
        <v>237</v>
      </c>
      <c r="D95" s="63"/>
    </row>
    <row r="96" spans="2:5" ht="26" customHeight="1" x14ac:dyDescent="0.2">
      <c r="B96" s="181"/>
      <c r="C96" s="36" t="s">
        <v>238</v>
      </c>
      <c r="D96" s="63"/>
    </row>
    <row r="97" spans="1:5" ht="39" x14ac:dyDescent="0.2">
      <c r="B97" s="181"/>
      <c r="C97" s="36" t="s">
        <v>241</v>
      </c>
      <c r="D97" s="66"/>
      <c r="E97" s="30" t="s">
        <v>568</v>
      </c>
    </row>
    <row r="98" spans="1:5" ht="52" x14ac:dyDescent="0.2">
      <c r="B98" s="181"/>
      <c r="C98" s="36" t="s">
        <v>242</v>
      </c>
      <c r="D98" s="66"/>
      <c r="E98" s="30" t="str">
        <f>E$85</f>
        <v>億円単位</v>
      </c>
    </row>
    <row r="99" spans="1:5" ht="39" x14ac:dyDescent="0.2">
      <c r="B99" s="181"/>
      <c r="C99" s="36" t="s">
        <v>243</v>
      </c>
      <c r="D99" s="66"/>
      <c r="E99" s="30" t="str">
        <f>E$85</f>
        <v>億円単位</v>
      </c>
    </row>
    <row r="100" spans="1:5" ht="39" x14ac:dyDescent="0.2">
      <c r="B100" s="181"/>
      <c r="C100" s="36" t="s">
        <v>240</v>
      </c>
      <c r="D100" s="63"/>
    </row>
    <row r="101" spans="1:5" ht="39" x14ac:dyDescent="0.2">
      <c r="B101" s="181"/>
      <c r="C101" s="36" t="s">
        <v>239</v>
      </c>
      <c r="D101" s="63"/>
    </row>
    <row r="102" spans="1:5" ht="52" x14ac:dyDescent="0.2">
      <c r="B102" s="181"/>
      <c r="C102" s="36" t="s">
        <v>244</v>
      </c>
      <c r="D102" s="67"/>
      <c r="E102" s="30" t="s">
        <v>569</v>
      </c>
    </row>
    <row r="103" spans="1:5" ht="52" x14ac:dyDescent="0.2">
      <c r="B103" s="181"/>
      <c r="C103" s="36" t="s">
        <v>245</v>
      </c>
      <c r="D103" s="67"/>
      <c r="E103" s="30" t="str">
        <f>E$90</f>
        <v>万円単位</v>
      </c>
    </row>
    <row r="104" spans="1:5" ht="52" x14ac:dyDescent="0.2">
      <c r="B104" s="181"/>
      <c r="C104" s="36" t="s">
        <v>246</v>
      </c>
      <c r="D104" s="67"/>
      <c r="E104" s="30" t="str">
        <f>E103</f>
        <v>万円単位</v>
      </c>
    </row>
    <row r="105" spans="1:5" ht="26" x14ac:dyDescent="0.2">
      <c r="B105" s="182"/>
      <c r="C105" s="37" t="s">
        <v>247</v>
      </c>
      <c r="D105" s="68"/>
      <c r="E105" s="30" t="s">
        <v>570</v>
      </c>
    </row>
    <row r="106" spans="1:5" ht="26" customHeight="1" x14ac:dyDescent="0.2">
      <c r="B106" s="178" t="s">
        <v>255</v>
      </c>
      <c r="C106" s="113" t="s">
        <v>251</v>
      </c>
      <c r="D106" s="41" t="s">
        <v>267</v>
      </c>
      <c r="E106" s="69" t="s">
        <v>253</v>
      </c>
    </row>
    <row r="107" spans="1:5" ht="26" customHeight="1" x14ac:dyDescent="0.2">
      <c r="B107" s="175"/>
      <c r="C107" s="39" t="s">
        <v>254</v>
      </c>
      <c r="D107" s="90" t="s">
        <v>267</v>
      </c>
      <c r="E107" s="69" t="s">
        <v>252</v>
      </c>
    </row>
    <row r="108" spans="1:5" ht="26" x14ac:dyDescent="0.2">
      <c r="B108" s="179"/>
      <c r="C108" s="40" t="s">
        <v>265</v>
      </c>
      <c r="D108" s="42" t="s">
        <v>268</v>
      </c>
      <c r="E108" s="69" t="s">
        <v>266</v>
      </c>
    </row>
    <row r="109" spans="1:5" ht="26" customHeight="1" x14ac:dyDescent="0.2">
      <c r="B109" s="186" t="s">
        <v>533</v>
      </c>
      <c r="C109" s="187"/>
      <c r="D109" s="162" t="s">
        <v>519</v>
      </c>
      <c r="E109" s="69" t="s">
        <v>520</v>
      </c>
    </row>
    <row r="110" spans="1:5" ht="26" x14ac:dyDescent="0.2">
      <c r="B110" s="178" t="s">
        <v>411</v>
      </c>
      <c r="C110" s="130" t="s">
        <v>412</v>
      </c>
      <c r="D110" s="131"/>
      <c r="E110" s="133" t="s">
        <v>571</v>
      </c>
    </row>
    <row r="111" spans="1:5" ht="26" customHeight="1" x14ac:dyDescent="0.2">
      <c r="B111" s="179"/>
      <c r="C111" s="132" t="s">
        <v>484</v>
      </c>
      <c r="D111" s="134" t="s">
        <v>517</v>
      </c>
      <c r="E111"/>
    </row>
    <row r="112" spans="1:5" x14ac:dyDescent="0.2">
      <c r="A112" t="s">
        <v>468</v>
      </c>
    </row>
    <row r="113" spans="1:1" x14ac:dyDescent="0.2">
      <c r="A113" t="s">
        <v>469</v>
      </c>
    </row>
  </sheetData>
  <sheetProtection sheet="1" objects="1" scenarios="1" selectLockedCells="1"/>
  <mergeCells count="17">
    <mergeCell ref="B109:C109"/>
    <mergeCell ref="B110:B111"/>
    <mergeCell ref="B78:B81"/>
    <mergeCell ref="B82:B93"/>
    <mergeCell ref="B94:B105"/>
    <mergeCell ref="B106:B108"/>
    <mergeCell ref="B2:B7"/>
    <mergeCell ref="B8:B13"/>
    <mergeCell ref="B69:B77"/>
    <mergeCell ref="B14:B20"/>
    <mergeCell ref="B21:B27"/>
    <mergeCell ref="B28:B30"/>
    <mergeCell ref="B42:B49"/>
    <mergeCell ref="B31:B41"/>
    <mergeCell ref="B50:B54"/>
    <mergeCell ref="B55:B57"/>
    <mergeCell ref="B58:B67"/>
  </mergeCells>
  <phoneticPr fontId="1"/>
  <conditionalFormatting sqref="D4 D6 D106:D108">
    <cfRule type="expression" dxfId="171" priority="51">
      <formula>$D$3="個人"</formula>
    </cfRule>
  </conditionalFormatting>
  <conditionalFormatting sqref="D2:D1000">
    <cfRule type="expression" dxfId="170" priority="54">
      <formula>AND(NOT($C2=""),$D2="")</formula>
    </cfRule>
  </conditionalFormatting>
  <conditionalFormatting sqref="D12">
    <cfRule type="expression" dxfId="169" priority="49">
      <formula>$D$11="同じ"</formula>
    </cfRule>
  </conditionalFormatting>
  <conditionalFormatting sqref="F10:F11">
    <cfRule type="expression" dxfId="168" priority="48">
      <formula>F10&gt;0</formula>
    </cfRule>
  </conditionalFormatting>
  <conditionalFormatting sqref="D11">
    <cfRule type="expression" dxfId="167" priority="47">
      <formula>AND(D5="法人",NOT(D6=""),FIND(D6,D11)&gt;0)</formula>
    </cfRule>
  </conditionalFormatting>
  <conditionalFormatting sqref="D39">
    <cfRule type="expression" dxfId="166" priority="44">
      <formula>AND(OR(COUNTIF($D$16,"*受けない*"),COUNTIF(D37,"*伴わない*")),OR(COUNTIF($D$17,"*受けない*"),COUNTIF(D38,"*伴わない*")))</formula>
    </cfRule>
  </conditionalFormatting>
  <conditionalFormatting sqref="D78:D81">
    <cfRule type="expression" dxfId="165" priority="40">
      <formula>FIND("受けない",$D$20)&gt;0</formula>
    </cfRule>
  </conditionalFormatting>
  <conditionalFormatting sqref="D10">
    <cfRule type="expression" dxfId="164" priority="52">
      <formula>D9="同じ"</formula>
    </cfRule>
  </conditionalFormatting>
  <conditionalFormatting sqref="D51:D54">
    <cfRule type="expression" dxfId="163" priority="39">
      <formula>COUNTIF($D$50,"*いない*")</formula>
    </cfRule>
  </conditionalFormatting>
  <conditionalFormatting sqref="D56:D57">
    <cfRule type="expression" dxfId="162" priority="38">
      <formula>COUNTIF($D$55,"*受けない*")</formula>
    </cfRule>
  </conditionalFormatting>
  <conditionalFormatting sqref="D74">
    <cfRule type="expression" dxfId="161" priority="37">
      <formula>COUNTIF(D73,"*配置していない*")</formula>
    </cfRule>
  </conditionalFormatting>
  <conditionalFormatting sqref="D21">
    <cfRule type="expression" dxfId="160" priority="36">
      <formula>OR(COUNTIF($D$14,"*受けない*"),COUNTIF($D$14,"*受けることなく*"))</formula>
    </cfRule>
  </conditionalFormatting>
  <conditionalFormatting sqref="D22 D36 D28">
    <cfRule type="expression" dxfId="159" priority="35">
      <formula>COUNTIF($D$15,"*受けない*")</formula>
    </cfRule>
  </conditionalFormatting>
  <conditionalFormatting sqref="D23 D29 D37">
    <cfRule type="expression" dxfId="158" priority="34">
      <formula>COUNTIF($D$16,"*受けない*")</formula>
    </cfRule>
  </conditionalFormatting>
  <conditionalFormatting sqref="D24 D30 D38">
    <cfRule type="expression" dxfId="157" priority="33">
      <formula>COUNTIF($D$17,"*受けない*")</formula>
    </cfRule>
  </conditionalFormatting>
  <conditionalFormatting sqref="D25 D68">
    <cfRule type="expression" dxfId="156" priority="32">
      <formula>COUNTIF($D$18,"*受けない*")</formula>
    </cfRule>
  </conditionalFormatting>
  <conditionalFormatting sqref="D26 D69:D77">
    <cfRule type="expression" dxfId="155" priority="31">
      <formula>COUNTIF($D$19,"*受けない*")</formula>
    </cfRule>
  </conditionalFormatting>
  <conditionalFormatting sqref="D27">
    <cfRule type="expression" dxfId="154" priority="30">
      <formula>OR(COUNTIF($D$20,"*受けない*"),COUNTIF($D$20,"*受けることなく*"))</formula>
    </cfRule>
  </conditionalFormatting>
  <conditionalFormatting sqref="D76">
    <cfRule type="expression" dxfId="153" priority="16">
      <formula>AND(ISNUMBER(D$75),D$75=0)</formula>
    </cfRule>
  </conditionalFormatting>
  <conditionalFormatting sqref="D83:D93">
    <cfRule type="expression" dxfId="152" priority="28">
      <formula>$D$82="締結していない"</formula>
    </cfRule>
  </conditionalFormatting>
  <conditionalFormatting sqref="D95:D105">
    <cfRule type="expression" dxfId="151" priority="26">
      <formula>$D$94="締結していない"</formula>
    </cfRule>
  </conditionalFormatting>
  <conditionalFormatting sqref="D66">
    <cfRule type="expression" dxfId="150" priority="24">
      <formula>$D$65="LPガスに関する業務のみを行っている"</formula>
    </cfRule>
  </conditionalFormatting>
  <conditionalFormatting sqref="D106:E108">
    <cfRule type="expression" dxfId="149" priority="23">
      <formula>$D$3="個人"</formula>
    </cfRule>
  </conditionalFormatting>
  <conditionalFormatting sqref="D66:E66">
    <cfRule type="expression" dxfId="148" priority="20">
      <formula>COUNTIF($D$65,"*のみ*")</formula>
    </cfRule>
  </conditionalFormatting>
  <conditionalFormatting sqref="E57">
    <cfRule type="expression" dxfId="147" priority="19">
      <formula>COUNTIF($D$55,"*受けない*")</formula>
    </cfRule>
  </conditionalFormatting>
  <conditionalFormatting sqref="D41">
    <cfRule type="expression" dxfId="146" priority="18">
      <formula>AND(ISNUMBER($D$34),SUM($D$34,$D$36)=0)</formula>
    </cfRule>
  </conditionalFormatting>
  <conditionalFormatting sqref="D69:E69 D76:E76">
    <cfRule type="expression" dxfId="145" priority="29">
      <formula>COUNTIF($D$19,"*受けない*")</formula>
    </cfRule>
  </conditionalFormatting>
  <conditionalFormatting sqref="D41:E41">
    <cfRule type="expression" dxfId="144" priority="17">
      <formula>AND(ISNUMBER($D$34),SUM($D$34,$D$36)=0)</formula>
    </cfRule>
  </conditionalFormatting>
  <conditionalFormatting sqref="D79">
    <cfRule type="expression" dxfId="143" priority="15">
      <formula>FIND("電話以外",D78)</formula>
    </cfRule>
  </conditionalFormatting>
  <conditionalFormatting sqref="D80">
    <cfRule type="expression" dxfId="142" priority="14">
      <formula>FIND("電話で行う",$D$78)</formula>
    </cfRule>
  </conditionalFormatting>
  <conditionalFormatting sqref="D35:E35">
    <cfRule type="expression" dxfId="141" priority="11">
      <formula>AND(NOT($D$35=""),NOT($D$35=SUM($D$31,$D$32,$D$33,$D$34)))</formula>
    </cfRule>
  </conditionalFormatting>
  <conditionalFormatting sqref="D10:E10">
    <cfRule type="expression" dxfId="140" priority="53">
      <formula>AND(NOT($D$5=""),FIND($D$5,$D$10))</formula>
    </cfRule>
  </conditionalFormatting>
  <conditionalFormatting sqref="E76">
    <cfRule type="expression" dxfId="139" priority="10">
      <formula>AND(ISNUMBER(D$75),D$75=0)</formula>
    </cfRule>
  </conditionalFormatting>
  <conditionalFormatting sqref="D57">
    <cfRule type="expression" dxfId="138" priority="9">
      <formula>COUNTIF($D$55,"*受けない*")</formula>
    </cfRule>
  </conditionalFormatting>
  <conditionalFormatting sqref="D53">
    <cfRule type="expression" dxfId="137" priority="8">
      <formula>OR($D$8=1,COUNTIF($D$50,"*いない*"))</formula>
    </cfRule>
  </conditionalFormatting>
  <conditionalFormatting sqref="E53">
    <cfRule type="expression" dxfId="136" priority="7">
      <formula>OR($D$8=1,COUNTIF($D$50,"*いない*"))</formula>
    </cfRule>
  </conditionalFormatting>
  <conditionalFormatting sqref="D81:E81">
    <cfRule type="expression" dxfId="135" priority="6">
      <formula>AND(NOT($D$81=""),COUNTIF($D$20,"*受ける*"),SUM(COUNTIF($D$81,"*市*"),COUNTIF($D$81,"*町*"))=0)</formula>
    </cfRule>
  </conditionalFormatting>
  <conditionalFormatting sqref="D36">
    <cfRule type="expression" dxfId="134" priority="1034">
      <formula>FIND("再確認",#REF!)</formula>
    </cfRule>
  </conditionalFormatting>
  <conditionalFormatting sqref="E5">
    <cfRule type="expression" dxfId="133" priority="3">
      <formula>FIND("要確認",E5)</formula>
    </cfRule>
  </conditionalFormatting>
  <conditionalFormatting sqref="D68:E68">
    <cfRule type="expression" dxfId="132" priority="1">
      <formula>AND(COUNTIF($D$68,"*同時に実施*"),NOT(COUNTIF($D$15,"*受ける*")),NOT(COUNTIF($D$16,"*受ける*")),NOT(COUNTIF($D$17,"*受ける*")))</formula>
    </cfRule>
  </conditionalFormatting>
  <dataValidations count="59">
    <dataValidation type="list" allowBlank="1" showInputMessage="1" showErrorMessage="1" error="ドロップダウン リスト から選択" prompt="ドロップダウン リスト から選択" sqref="D3">
      <formula1>"個人,法人"</formula1>
    </dataValidation>
    <dataValidation imeMode="halfAlpha" allowBlank="1" showInputMessage="1" showErrorMessage="1" sqref="D13"/>
    <dataValidation type="whole" operator="greaterThanOrEqual" allowBlank="1" showInputMessage="1" showErrorMessage="1" error="正の整数で入力" prompt="正の整数で入力" sqref="D110">
      <formula1>0</formula1>
    </dataValidation>
    <dataValidation type="list" operator="greaterThanOrEqual" allowBlank="1" showInputMessage="1" showErrorMessage="1" error="ドロップダウン リスト から選択" prompt="ドロップダウン リスト から選択" sqref="D9">
      <formula1>"同じ,別の名称"</formula1>
    </dataValidation>
    <dataValidation type="list" operator="greaterThanOrEqual" allowBlank="1" showInputMessage="1" showErrorMessage="1" error="ドロップダウン リスト から選択" prompt="ドロップダウン リスト から選択" sqref="D11">
      <formula1>"同じ,別の住所"</formula1>
    </dataValidation>
    <dataValidation type="list" allowBlank="1" showInputMessage="1" showErrorMessage="1" error="ドロップダウン リスト から選択" prompt="ドロップダウン リスト から選択" sqref="D56">
      <formula1>"県外の販売事業者から保安業務を受託する,県外の販売事業者から保安業務を受けない"</formula1>
    </dataValidation>
    <dataValidation type="list" allowBlank="1" showInputMessage="1" showErrorMessage="1" error="ドロップダウン リスト から選択" prompt="ドロップダウン リスト から選択" sqref="D4">
      <formula1>"一般社団法人,株式会社、有限会社,合名会社、合資会社、合同会社,事業協同組合、事業協同小組合、企業組合、農業協同組合,協同組合連合会、農業協同組合連合会,その他の法人"</formula1>
    </dataValidation>
    <dataValidation type="list" allowBlank="1" showInputMessage="1" showErrorMessage="1" error="ドロップダウン リスト から選択" prompt="ドロップダウン リスト から選択" sqref="D72">
      <formula1>"緊急時対応に出動するための手段を専有している,緊急時対応に出動するための手段を専有していない"</formula1>
    </dataValidation>
    <dataValidation type="list" allowBlank="1" showInputMessage="1" showErrorMessage="1" error="ドロップダウン リスト から選択" prompt="ドロップダウン リスト から選択" sqref="D73">
      <formula1>"保安業務資格者を事業所に常時(365日、24時間)配置する,保安業務資格者を事業所に配置していないときがある"</formula1>
    </dataValidation>
    <dataValidation operator="greaterThanOrEqual" allowBlank="1" showInputMessage="1" showErrorMessage="1" error="正の整数で入力" sqref="D76 D53 D111"/>
    <dataValidation type="list" imeMode="halfAlpha" allowBlank="1" showInputMessage="1" showErrorMessage="1" error="ドロップダウン リスト から選択" prompt="ドロップダウン リスト から選択" sqref="D14">
      <formula1>"規則関係通達第29号により認定を受けることなく業務を行う,供給開始時点検・調査の認定を受ける,供給開始時点検・調査の認定を受けない"</formula1>
    </dataValidation>
    <dataValidation type="list" imeMode="halfAlpha" allowBlank="1" showInputMessage="1" showErrorMessage="1" error="ドロップダウン リスト から選択" prompt="ドロップダウン リスト から選択" sqref="D15">
      <formula1>"容器交換時等供給設備点検の認定を受ける,容器交換時等供給設備点検の認定を受けない"</formula1>
    </dataValidation>
    <dataValidation type="list" imeMode="halfAlpha" allowBlank="1" showInputMessage="1" showErrorMessage="1" error="ドロップダウン リスト から選択" prompt="ドロップダウン リスト から選択" sqref="D16">
      <formula1>"定期供給設備点検の認定を受ける,定期供給設備点検の認定を受けない"</formula1>
    </dataValidation>
    <dataValidation type="list" imeMode="halfAlpha" allowBlank="1" showInputMessage="1" showErrorMessage="1" error="ドロップダウン リスト から選択" prompt="ドロップダウン リスト から選択" sqref="D17">
      <formula1>"定期消費設備調査の認定を受ける,定期消費設備調査の認定を受けない"</formula1>
    </dataValidation>
    <dataValidation type="list" imeMode="halfAlpha" allowBlank="1" showInputMessage="1" showErrorMessage="1" error="ドロップダウン リスト から選択" prompt="ドロップダウン リスト から選択" sqref="D18">
      <formula1>"周知の認定を受ける,周知の認定を受けない"</formula1>
    </dataValidation>
    <dataValidation type="list" imeMode="halfAlpha" allowBlank="1" showInputMessage="1" showErrorMessage="1" error="ドロップダウン リスト から選択" prompt="ドロップダウン リスト から選択" sqref="D19">
      <formula1>"緊急時対応の認定を受ける,緊急時対応の認定を受けない"</formula1>
    </dataValidation>
    <dataValidation type="list" imeMode="halfAlpha" allowBlank="1" showInputMessage="1" showErrorMessage="1" error="ドロップダウン リスト から選択" prompt="ドロップダウン リスト から選択" sqref="D20">
      <formula1>"規則関係通達第29号により認定を受けることなく業務を行う,緊急時連絡の認定を受ける,緊急時連絡の認定を受けない"</formula1>
    </dataValidation>
    <dataValidation type="list" allowBlank="1" showInputMessage="1" showErrorMessage="1" error="ドロップダウン リスト から選択" prompt="ドロップダウン リスト から選択" sqref="D77">
      <formula1>"集中監視システムを全ての一般消費者等に導入している,集中監視システムを一部の一般消費者等に導入している,集中監視システムを導入していない"</formula1>
    </dataValidation>
    <dataValidation type="list" allowBlank="1" showInputMessage="1" showErrorMessage="1" prompt="ドロップダウン リスト から選択" sqref="D94">
      <formula1>"締結している,締結していない"</formula1>
    </dataValidation>
    <dataValidation type="list" allowBlank="1" showInputMessage="1" showErrorMessage="1" error="ドロップダウン リスト から選択" prompt="ドロップダウン リスト から選択" sqref="D50">
      <formula1>"LPガス販売事業を行っている,LPガス販売事業を行っていない"</formula1>
    </dataValidation>
    <dataValidation type="list" allowBlank="1" showInputMessage="1" showErrorMessage="1" error="ドロップダウン リスト から選択" prompt="ドロップダウン リスト から選択" sqref="D51">
      <formula1>"滋賀県外にLPガス販売所がある,滋賀県外にLPガス販売所はない"</formula1>
    </dataValidation>
    <dataValidation type="list" allowBlank="1" showInputMessage="1" error="ドロップダウン リスト から選択" sqref="D64">
      <formula1>"なし"</formula1>
    </dataValidation>
    <dataValidation type="list" allowBlank="1" showInputMessage="1" showErrorMessage="1" error="ドロップダウン リスト から選択" prompt="ドロップダウン リスト から選択" sqref="D54">
      <formula1>"自社が販売する一般消費者等へ保安業務を行う,自社が販売する一般消費者等へ保安業務を行わない"</formula1>
    </dataValidation>
    <dataValidation type="list" allowBlank="1" showInputMessage="1" showErrorMessage="1" error="ドロップダウン リスト から選択" prompt="ドロップダウン リスト から選択" sqref="D55">
      <formula1>"他の販売事業者から保安業務を受託する,他の販売事業者から保安業務を受けない"</formula1>
    </dataValidation>
    <dataValidation type="list" allowBlank="1" showInputMessage="1" showErrorMessage="1" error="ドロップダウン リスト から選択" prompt="ドロップダウン リスト から選択" sqref="D100">
      <formula1>"法令違反が原因の事故については補償されない,法令違反が原因の事故について補償が免責ではない"</formula1>
    </dataValidation>
    <dataValidation type="list" allowBlank="1" showInputMessage="1" showErrorMessage="1" error="ドロップダウン リスト から選択" prompt="ドロップダウン リスト から選択" sqref="D101">
      <formula1>"保険期間中の保険金支払額に制限がある,保険期間中の保険金支払額に制限がない"</formula1>
    </dataValidation>
    <dataValidation type="list" allowBlank="1" showInputMessage="1" showErrorMessage="1" error="ドロップダウン リスト から選択" prompt="ドロップダウン リスト から選択" sqref="D58">
      <formula1>"工業用LPガスの販売を行っている,工業用LPガスの販売は行っていない"</formula1>
    </dataValidation>
    <dataValidation type="list" allowBlank="1" showInputMessage="1" showErrorMessage="1" error="ドロップダウン リスト から選択" prompt="ドロップダウン リスト から選択" sqref="D62">
      <formula1>"LPガス器具の販売を行っている,LPガス器具の販売は行っていない"</formula1>
    </dataValidation>
    <dataValidation type="list" allowBlank="1" showInputMessage="1" showErrorMessage="1" error="ドロップダウン リスト から選択" prompt="ドロップダウン リスト から選択" sqref="D59">
      <formula1>"LPガスの充てん業務を行っている,LPガスの充てん業務は行っていない"</formula1>
    </dataValidation>
    <dataValidation type="list" allowBlank="1" showInputMessage="1" showErrorMessage="1" error="ドロップダウン リスト から選択" prompt="ドロップダウン リスト から選択" sqref="D60">
      <formula1>"LPガスの製造業務を行っている,LPガスの製造業務は行っていない"</formula1>
    </dataValidation>
    <dataValidation type="list" allowBlank="1" showInputMessage="1" showErrorMessage="1" error="ドロップダウン リスト から選択" prompt="ドロップダウン リスト から選択" sqref="D61">
      <formula1>"LPガスの配送業務を行っている,LPガスの配送業務は行っていない"</formula1>
    </dataValidation>
    <dataValidation type="list" allowBlank="1" showInputMessage="1" showErrorMessage="1" error="ドロップダウン リスト から選択" prompt="ドロップダウン リスト から選択" sqref="D63">
      <formula1>"LPガス配管または設備の工事を行っている,LPガス配管または設備の工事は行っていない"</formula1>
    </dataValidation>
    <dataValidation type="list" allowBlank="1" showInputMessage="1" showErrorMessage="1" error="ドロップダウン リスト から選択" prompt="ドロップダウン リスト から選択" sqref="D65">
      <formula1>"LPガスに関する業務以外の業務を行っている,LPガスに関する業務のみを行っている"</formula1>
    </dataValidation>
    <dataValidation allowBlank="1" showInputMessage="1" error="ドロップダウン リスト から選択" sqref="D66"/>
    <dataValidation operator="greaterThanOrEqual" allowBlank="1" showInputMessage="1" showErrorMessage="1" sqref="D49"/>
    <dataValidation type="list" operator="greaterThanOrEqual" allowBlank="1" showInputMessage="1" showErrorMessage="1" error="ドロップダウン リスト から選択" prompt="ドロップダウン リスト から選択" sqref="D37">
      <formula1>"定期供給設備点検に補助員を伴わない,補助員を伴って定期供給設備点検を実施する"</formula1>
    </dataValidation>
    <dataValidation type="list" operator="greaterThanOrEqual" allowBlank="1" showInputMessage="1" showErrorMessage="1" error="ドロップダウン リスト から選択" prompt="ドロップダウン リスト から選択" sqref="D38">
      <formula1>"定期消費設備調査に補助員を伴わない,補助員を伴って定期消費設備調査を実施する"</formula1>
    </dataValidation>
    <dataValidation type="list" allowBlank="1" showInputMessage="1" showErrorMessage="1" prompt="ドロップダウン リスト から選択" sqref="D78">
      <formula1>"緊急時連絡の受信を電話で行う,緊急時連絡の受信を電話以外で行う"</formula1>
    </dataValidation>
    <dataValidation type="list" allowBlank="1" showInputMessage="1" showErrorMessage="1" prompt="ドロップダウン リスト から選択" sqref="D68">
      <formula1>"周知を他の保安業務と同時に実施しない,周知を容器交換時等供給設備点検、定期供給設備点検、定期消費設備調査のうちの一又は二以上の保安業務と同時に実施"</formula1>
    </dataValidation>
    <dataValidation type="date" imeMode="halfAlpha" allowBlank="1" showInputMessage="1" showErrorMessage="1" error="20**/**/**　で入力" prompt="20**/**/**形式で入力" sqref="D2">
      <formula1>36617</formula1>
      <formula2>56704</formula2>
    </dataValidation>
    <dataValidation type="list" allowBlank="1" showInputMessage="1" showErrorMessage="1" error="ドロップダウン リスト から選択" prompt="ドロップダウン リスト から選択" sqref="D67">
      <formula1>"保安業務以外の業務中でも、適確に保安業務を行う体制を整えている,保安業務以外の業務中は、保安業務の適確な遂行に支障を及ぼすおそれがある"</formula1>
    </dataValidation>
    <dataValidation type="list" allowBlank="1" showInputMessage="1" showErrorMessage="1" prompt="ドロップダウン リスト から選択" sqref="D82">
      <formula1>"締結している,締結していない"</formula1>
    </dataValidation>
    <dataValidation type="list" allowBlank="1" showInputMessage="1" showErrorMessage="1" error="ドロップダウン リスト から選択" prompt="ドロップダウン リスト から選択" sqref="D88">
      <formula1>"法令違反が原因の事故については補償されない,法令違反が原因の事故について補償が免責ではない"</formula1>
    </dataValidation>
    <dataValidation type="list" allowBlank="1" showInputMessage="1" showErrorMessage="1" error="ドロップダウン リスト から選択" prompt="ドロップダウン リスト から選択" sqref="D89">
      <formula1>"保険期間中の保険金支払額に制限がある,保険期間中の保険金支払額に制限がない"</formula1>
    </dataValidation>
    <dataValidation type="whole" operator="greaterThanOrEqual" allowBlank="1" showInputMessage="1" showErrorMessage="1" error="正の整数で入力" prompt="正の整数で入力" sqref="D8 D21 D22 D23 D24 D25 D26 D27 D28 D29 D30 D31 D32 D33 D34 D35 D36 D39 D42 D43 D44 D45 D46 D47 D48 D52 D74 D75">
      <formula1>0</formula1>
    </dataValidation>
    <dataValidation allowBlank="1" showInputMessage="1" showErrorMessage="1" prompt="記載例：代表取締役　滋賀　太郎" sqref="D6"/>
    <dataValidation allowBlank="1" showInputMessage="1" showErrorMessage="1" prompt="記載例：大津市京町四丁目１番１号_x000a_※滋賀県外の場合は、都道府県名から記載" sqref="D7"/>
    <dataValidation allowBlank="1" showInputMessage="1" showErrorMessage="1" prompt="申請者が「個人」の場合は個人の名前を記載_x000a_※販売所の名称は「事業所の名称」に記載" sqref="D5"/>
    <dataValidation allowBlank="1" showInputMessage="1" showErrorMessage="1" prompt="自動車、オートバイ等を記載" sqref="D70"/>
    <dataValidation allowBlank="1" showInputMessage="1" showErrorMessage="1" prompt="記載例：滋賀●●●△■■-■■_x000a_※複数台所有していても、１台のみの記載で可" sqref="D71"/>
    <dataValidation imeMode="halfAlpha" allowBlank="1" showInputMessage="1" showErrorMessage="1" prompt="記載例：●●●●-●●-●●●●" sqref="D79"/>
    <dataValidation allowBlank="1" showInputMessage="1" showErrorMessage="1" prompt="住所で記載" sqref="D81"/>
    <dataValidation type="list" allowBlank="1" showInputMessage="1" sqref="D83 D95">
      <formula1>"東京海上日動火災保険株式会社,損害保険ジャパン株式会社"</formula1>
    </dataValidation>
    <dataValidation type="list" allowBlank="1" showInputMessage="1" sqref="D84">
      <formula1>"LPガス販売事業者賠償責任保険"</formula1>
    </dataValidation>
    <dataValidation type="list" allowBlank="1" showInputMessage="1" sqref="D96">
      <formula1>"LPガス受託認定保安機関賠償責任保険"</formula1>
    </dataValidation>
    <dataValidation type="whole" operator="greaterThanOrEqual" allowBlank="1" showInputMessage="1" showErrorMessage="1" error="正の整数で入力" prompt="正の整数で、[億円]単位で入力" sqref="D99">
      <formula1>0</formula1>
    </dataValidation>
    <dataValidation type="whole" operator="greaterThanOrEqual" allowBlank="1" showInputMessage="1" showErrorMessage="1" error="正の整数で入力" prompt="正の整数で、[億円]単位で入力" sqref="D85 D86 D87 D97 D98">
      <formula1>0</formula1>
    </dataValidation>
    <dataValidation type="whole" operator="greaterThanOrEqual" allowBlank="1" showInputMessage="1" showErrorMessage="1" error="正の整数で入力" prompt="正の整数で、[万円]単位で入力" sqref="D90 D91 D92 D102 D103 D104">
      <formula1>0</formula1>
    </dataValidation>
    <dataValidation type="whole" operator="greaterThanOrEqual" allowBlank="1" showInputMessage="1" showErrorMessage="1" error="正の整数で入力" prompt="正の整数で、[円]単位で入力" sqref="D93 D105">
      <formula1>0</formula1>
    </dataValidation>
  </dataValidations>
  <hyperlinks>
    <hyperlink ref="E57" location="'滋様13-1別'!B6" display="シート「滋様13-1別」へ移動"/>
    <hyperlink ref="E69" location="'滋様13-2'!A6" display="シート「滋様13-2」へ移動"/>
    <hyperlink ref="E76" location="'滋様13-3'!A18" display="シート「滋様13-3」へ移動"/>
    <hyperlink ref="E106" location="'滋様13-5'!B8" display="シート「滋様13-5」へ移動"/>
    <hyperlink ref="E107" location="'滋様13-5'!B20" display="シート「滋様13-5」へ移動"/>
    <hyperlink ref="E66" location="'滋様13-6'!B19" display="シート「滋様13-6」へ移動"/>
    <hyperlink ref="E108" location="'滋様13-7'!A15" display="シート「滋様13-7」へ移動"/>
    <hyperlink ref="E40" location="'滋様13-10'!A16" display="シート「滋様13-10」へ移動"/>
    <hyperlink ref="E41" location="'滋様13-11'!A16" display="シート「滋様13-10」へ移動"/>
    <hyperlink ref="E49" location="'滋様13-12'!A16" display="シート「滋様13-12」へ移動"/>
    <hyperlink ref="E53" location="'滋様13-1別'!B6" display="シート「滋様13-1別」へ移動"/>
    <hyperlink ref="D111" location="証紙貼付!A1" display="シート「証紙貼付」へ移動"/>
    <hyperlink ref="E109" location="様式14別紙!A5" display="シート「様式14別紙」へ移動"/>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AQ76"/>
  <sheetViews>
    <sheetView workbookViewId="0">
      <selection activeCell="A3" sqref="A3:AO3"/>
    </sheetView>
  </sheetViews>
  <sheetFormatPr defaultRowHeight="12.5" x14ac:dyDescent="0.2"/>
  <cols>
    <col min="1" max="1" width="2.08984375" style="2" customWidth="1"/>
    <col min="2" max="3" width="2.453125" style="2" customWidth="1"/>
    <col min="4" max="40" width="2.08984375" style="2" customWidth="1"/>
    <col min="41" max="41" width="2.81640625" style="2" customWidth="1"/>
    <col min="42" max="16384" width="8.7265625" style="2"/>
  </cols>
  <sheetData>
    <row r="1" spans="1:43" ht="18.5" customHeight="1" x14ac:dyDescent="0.2">
      <c r="A1" s="2" t="s">
        <v>70</v>
      </c>
      <c r="I1" s="191" t="str">
        <f ca="1">IF(COUNTIF(AQ13,"*受けない*"),"提出不要",IF(COUNTIF(AQ1:AQ100,"*未入力*"),"未入力あり",""))</f>
        <v>未入力あり</v>
      </c>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1"/>
      <c r="AI1" s="191"/>
      <c r="AJ1" s="191"/>
      <c r="AK1" s="191"/>
      <c r="AL1" s="191"/>
      <c r="AM1" s="191"/>
      <c r="AN1" s="191"/>
      <c r="AO1" s="191"/>
    </row>
    <row r="2" spans="1:43" ht="18.5" customHeight="1" x14ac:dyDescent="0.2">
      <c r="AO2" s="3"/>
    </row>
    <row r="3" spans="1:43" ht="18.5" customHeight="1" x14ac:dyDescent="0.2">
      <c r="A3" s="286" t="s">
        <v>71</v>
      </c>
      <c r="B3" s="286"/>
      <c r="C3" s="286"/>
      <c r="D3" s="286"/>
      <c r="E3" s="286"/>
      <c r="F3" s="286"/>
      <c r="G3" s="286"/>
      <c r="H3" s="286"/>
      <c r="I3" s="286"/>
      <c r="J3" s="286"/>
      <c r="K3" s="286"/>
      <c r="L3" s="286"/>
      <c r="M3" s="286"/>
      <c r="N3" s="286"/>
      <c r="O3" s="286"/>
      <c r="P3" s="286"/>
      <c r="Q3" s="286"/>
      <c r="R3" s="286"/>
      <c r="S3" s="286"/>
      <c r="T3" s="286"/>
      <c r="U3" s="286"/>
      <c r="V3" s="286"/>
      <c r="W3" s="286"/>
      <c r="X3" s="286"/>
      <c r="Y3" s="286"/>
      <c r="Z3" s="286"/>
      <c r="AA3" s="286"/>
      <c r="AB3" s="286"/>
      <c r="AC3" s="286"/>
      <c r="AD3" s="286"/>
      <c r="AE3" s="286"/>
      <c r="AF3" s="286"/>
      <c r="AG3" s="286"/>
      <c r="AH3" s="286"/>
      <c r="AI3" s="286"/>
      <c r="AJ3" s="286"/>
      <c r="AK3" s="286"/>
      <c r="AL3" s="286"/>
      <c r="AM3" s="286"/>
      <c r="AN3" s="286"/>
      <c r="AO3" s="286"/>
    </row>
    <row r="4" spans="1:43" ht="18.5" customHeight="1" x14ac:dyDescent="0.2">
      <c r="A4" s="193" t="str">
        <f ca="1">"事業所の名称："&amp;IF(AQ6="個人",IF(AQ8="同じ",AQ7,AQ9),AQ7&amp;"　"&amp;AQ9)</f>
        <v>事業所の名称：入力D5 未入力　入力D10 未入力</v>
      </c>
      <c r="B4" s="194"/>
      <c r="C4" s="194"/>
      <c r="D4" s="194"/>
      <c r="E4" s="194"/>
      <c r="F4" s="194"/>
      <c r="G4" s="194"/>
      <c r="H4" s="194"/>
      <c r="I4" s="194"/>
      <c r="J4" s="194"/>
      <c r="K4" s="194"/>
      <c r="L4" s="194"/>
      <c r="M4" s="194"/>
      <c r="N4" s="194"/>
      <c r="O4" s="194"/>
      <c r="P4" s="194"/>
      <c r="Q4" s="194"/>
      <c r="R4" s="194"/>
      <c r="S4" s="194"/>
      <c r="T4" s="194"/>
      <c r="U4" s="194"/>
      <c r="V4" s="194"/>
      <c r="W4" s="194"/>
      <c r="X4" s="194"/>
      <c r="Y4" s="194"/>
      <c r="Z4" s="194"/>
      <c r="AA4" s="194"/>
      <c r="AB4" s="194"/>
      <c r="AC4" s="194"/>
      <c r="AD4" s="194"/>
      <c r="AE4" s="194"/>
      <c r="AF4" s="194"/>
      <c r="AG4" s="194"/>
      <c r="AH4" s="194"/>
      <c r="AI4" s="194"/>
      <c r="AJ4" s="194"/>
      <c r="AK4" s="194"/>
      <c r="AL4" s="194"/>
      <c r="AM4" s="194"/>
      <c r="AN4" s="194"/>
      <c r="AO4" s="194"/>
    </row>
    <row r="5" spans="1:43" ht="18.5" customHeight="1" x14ac:dyDescent="0.2">
      <c r="A5" s="193" t="str">
        <f ca="1">"事業所の所在地："&amp;IF(AQ12="",AQ10,AQ12)</f>
        <v>事業所の所在地：入力D12 未入力</v>
      </c>
      <c r="B5" s="194"/>
      <c r="C5" s="194"/>
      <c r="D5" s="194"/>
      <c r="E5" s="194"/>
      <c r="F5" s="194"/>
      <c r="G5" s="194"/>
      <c r="H5" s="194"/>
      <c r="I5" s="194"/>
      <c r="J5" s="194"/>
      <c r="K5" s="194"/>
      <c r="L5" s="194"/>
      <c r="M5" s="194"/>
      <c r="N5" s="194"/>
      <c r="O5" s="194"/>
      <c r="P5" s="194"/>
      <c r="Q5" s="194"/>
      <c r="R5" s="194"/>
      <c r="S5" s="194"/>
      <c r="T5" s="194"/>
      <c r="U5" s="194"/>
      <c r="V5" s="194"/>
      <c r="W5" s="194"/>
      <c r="X5" s="194"/>
      <c r="Y5" s="194"/>
      <c r="Z5" s="194"/>
      <c r="AA5" s="194"/>
      <c r="AB5" s="194"/>
      <c r="AC5" s="194"/>
      <c r="AD5" s="194"/>
      <c r="AE5" s="194"/>
      <c r="AF5" s="194"/>
      <c r="AG5" s="194"/>
      <c r="AH5" s="194"/>
      <c r="AI5" s="194"/>
      <c r="AJ5" s="194"/>
      <c r="AK5" s="194"/>
      <c r="AL5" s="194"/>
      <c r="AM5" s="194"/>
      <c r="AN5" s="194"/>
      <c r="AO5" s="194"/>
    </row>
    <row r="6" spans="1:43" x14ac:dyDescent="0.2">
      <c r="A6" s="24"/>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Q6" s="2" t="str">
        <f ca="1">IF(入力!D3="",様式14!$AQ$5&amp;様式14!$AR$5&amp;ROW(入力!D3)&amp;" 未入力",入力!D3)</f>
        <v>入力D3 未入力</v>
      </c>
    </row>
    <row r="7" spans="1:43" ht="18.5" customHeight="1" x14ac:dyDescent="0.2">
      <c r="A7" s="304" t="s">
        <v>72</v>
      </c>
      <c r="B7" s="194"/>
      <c r="C7" s="194"/>
      <c r="D7" s="194"/>
      <c r="E7" s="194"/>
      <c r="F7" s="194"/>
      <c r="G7" s="194"/>
      <c r="H7" s="194"/>
      <c r="I7" s="194"/>
      <c r="J7" s="194"/>
      <c r="K7" s="194"/>
      <c r="L7" s="194"/>
      <c r="M7" s="194"/>
      <c r="N7" s="194"/>
      <c r="O7" s="194"/>
      <c r="P7" s="194"/>
      <c r="Q7" s="194"/>
      <c r="R7" s="194"/>
      <c r="S7" s="194"/>
      <c r="T7" s="194"/>
      <c r="U7" s="194"/>
      <c r="V7" s="194"/>
      <c r="W7" s="194"/>
      <c r="X7" s="194"/>
      <c r="Y7" s="194"/>
      <c r="Z7" s="194"/>
      <c r="AA7" s="194"/>
      <c r="AB7" s="194"/>
      <c r="AC7" s="194"/>
      <c r="AD7" s="194"/>
      <c r="AE7" s="194"/>
      <c r="AF7" s="194"/>
      <c r="AG7" s="194"/>
      <c r="AH7" s="194"/>
      <c r="AI7" s="194"/>
      <c r="AJ7" s="194"/>
      <c r="AK7" s="194"/>
      <c r="AL7" s="194"/>
      <c r="AM7" s="194"/>
      <c r="AN7" s="194"/>
      <c r="AO7" s="194"/>
      <c r="AQ7" s="2" t="str">
        <f ca="1">IF(入力!D5="",様式14!$AQ$5&amp;様式14!$AR$5&amp;ROW(入力!D5)&amp;" 未入力",入力!D5)</f>
        <v>入力D5 未入力</v>
      </c>
    </row>
    <row r="8" spans="1:43" ht="18.5" customHeight="1" x14ac:dyDescent="0.2">
      <c r="A8" s="305" t="str">
        <f ca="1">"　・手動するための手段：添付写真のとおり（車両番号："&amp;AQ15&amp;"）"</f>
        <v>　・手動するための手段：添付写真のとおり（車両番号：入力D71 未入力）</v>
      </c>
      <c r="B8" s="194"/>
      <c r="C8" s="194"/>
      <c r="D8" s="194"/>
      <c r="E8" s="194"/>
      <c r="F8" s="194"/>
      <c r="G8" s="194"/>
      <c r="H8" s="194"/>
      <c r="I8" s="194"/>
      <c r="J8" s="194"/>
      <c r="K8" s="194"/>
      <c r="L8" s="194"/>
      <c r="M8" s="194"/>
      <c r="N8" s="194"/>
      <c r="O8" s="194"/>
      <c r="P8" s="194"/>
      <c r="Q8" s="194"/>
      <c r="R8" s="194"/>
      <c r="S8" s="194"/>
      <c r="T8" s="194"/>
      <c r="U8" s="194"/>
      <c r="V8" s="194"/>
      <c r="W8" s="194"/>
      <c r="X8" s="194"/>
      <c r="Y8" s="194"/>
      <c r="Z8" s="194"/>
      <c r="AA8" s="194"/>
      <c r="AB8" s="194"/>
      <c r="AC8" s="194"/>
      <c r="AD8" s="194"/>
      <c r="AE8" s="194"/>
      <c r="AF8" s="194"/>
      <c r="AG8" s="194"/>
      <c r="AH8" s="194"/>
      <c r="AI8" s="194"/>
      <c r="AJ8" s="194"/>
      <c r="AK8" s="194"/>
      <c r="AL8" s="194"/>
      <c r="AM8" s="194"/>
      <c r="AN8" s="194"/>
      <c r="AO8" s="194"/>
      <c r="AQ8" s="2" t="str">
        <f ca="1">IF(入力!D9="",様式14!$AQ$5&amp;様式14!$AR$5&amp;ROW(入力!D9)&amp;" 未入力",入力!D9)</f>
        <v>入力D9 未入力</v>
      </c>
    </row>
    <row r="9" spans="1:43" ht="18.5" customHeight="1" x14ac:dyDescent="0.2">
      <c r="A9" s="305" t="str">
        <f ca="1">"　・その専有状況："&amp;IF(COUNTIF(AQ16,"*専有している*"),"■","□")&amp;"専有している　"&amp;IF(COUNTIF(AQ16,"*専有していない*"),"■","□")&amp;"専有していない"</f>
        <v>　・その専有状況：□専有している　□専有していない</v>
      </c>
      <c r="B9" s="194"/>
      <c r="C9" s="194"/>
      <c r="D9" s="194"/>
      <c r="E9" s="194"/>
      <c r="F9" s="194"/>
      <c r="G9" s="194"/>
      <c r="H9" s="194"/>
      <c r="I9" s="194"/>
      <c r="J9" s="194"/>
      <c r="K9" s="194"/>
      <c r="L9" s="194"/>
      <c r="M9" s="194"/>
      <c r="N9" s="194"/>
      <c r="O9" s="194"/>
      <c r="P9" s="194"/>
      <c r="Q9" s="194"/>
      <c r="R9" s="194"/>
      <c r="S9" s="194"/>
      <c r="T9" s="194"/>
      <c r="U9" s="194"/>
      <c r="V9" s="194"/>
      <c r="W9" s="194"/>
      <c r="X9" s="194"/>
      <c r="Y9" s="194"/>
      <c r="Z9" s="194"/>
      <c r="AA9" s="194"/>
      <c r="AB9" s="194"/>
      <c r="AC9" s="194"/>
      <c r="AD9" s="194"/>
      <c r="AE9" s="194"/>
      <c r="AF9" s="194"/>
      <c r="AG9" s="194"/>
      <c r="AH9" s="194"/>
      <c r="AI9" s="194"/>
      <c r="AJ9" s="194"/>
      <c r="AK9" s="194"/>
      <c r="AL9" s="194"/>
      <c r="AM9" s="194"/>
      <c r="AN9" s="194"/>
      <c r="AO9" s="194"/>
      <c r="AQ9" s="2" t="str">
        <f ca="1">IF(AQ8="同じ","",IF(入力!D10="",様式14!$AQ$5&amp;様式14!$AR$5&amp;ROW(入力!D10)&amp;" 未入力",入力!D10))</f>
        <v>入力D10 未入力</v>
      </c>
    </row>
    <row r="10" spans="1:43" x14ac:dyDescent="0.2">
      <c r="A10" s="24"/>
      <c r="B10" s="24"/>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Q10" s="2" t="str">
        <f ca="1">IF(入力!D7="",様式14!$AQ$5&amp;様式14!$AR$5&amp;ROW(入力!D7)&amp;" 未入力",入力!D7)</f>
        <v>入力D7 未入力</v>
      </c>
    </row>
    <row r="11" spans="1:43" ht="18.5" customHeight="1" x14ac:dyDescent="0.2">
      <c r="A11" s="304" t="s">
        <v>73</v>
      </c>
      <c r="B11" s="194"/>
      <c r="C11" s="194"/>
      <c r="D11" s="194"/>
      <c r="E11" s="194"/>
      <c r="F11" s="194"/>
      <c r="G11" s="194"/>
      <c r="H11" s="194"/>
      <c r="I11" s="194"/>
      <c r="J11" s="194"/>
      <c r="K11" s="194"/>
      <c r="L11" s="194"/>
      <c r="M11" s="194"/>
      <c r="N11" s="194"/>
      <c r="O11" s="194"/>
      <c r="P11" s="194"/>
      <c r="Q11" s="194"/>
      <c r="R11" s="194"/>
      <c r="S11" s="194"/>
      <c r="T11" s="194"/>
      <c r="U11" s="194"/>
      <c r="V11" s="194"/>
      <c r="W11" s="194"/>
      <c r="X11" s="194"/>
      <c r="Y11" s="194"/>
      <c r="Z11" s="194"/>
      <c r="AA11" s="194"/>
      <c r="AB11" s="194"/>
      <c r="AC11" s="194"/>
      <c r="AD11" s="194"/>
      <c r="AE11" s="194"/>
      <c r="AF11" s="194"/>
      <c r="AG11" s="194"/>
      <c r="AH11" s="194"/>
      <c r="AI11" s="194"/>
      <c r="AJ11" s="194"/>
      <c r="AK11" s="194"/>
      <c r="AL11" s="194"/>
      <c r="AM11" s="194"/>
      <c r="AN11" s="194"/>
      <c r="AO11" s="194"/>
      <c r="AQ11" s="2" t="str">
        <f ca="1">IF(入力!D11="",様式14!$AQ$5&amp;様式14!$AR$5&amp;ROW(入力!D11)&amp;" 未入力",入力!D11)</f>
        <v>入力D11 未入力</v>
      </c>
    </row>
    <row r="12" spans="1:43" ht="26" customHeight="1" x14ac:dyDescent="0.2">
      <c r="A12" s="305" t="s">
        <v>486</v>
      </c>
      <c r="B12" s="194"/>
      <c r="C12" s="194"/>
      <c r="D12" s="194"/>
      <c r="E12" s="194"/>
      <c r="F12" s="194"/>
      <c r="G12" s="194"/>
      <c r="H12" s="194"/>
      <c r="I12" s="194"/>
      <c r="J12" s="194"/>
      <c r="K12" s="194"/>
      <c r="L12" s="194"/>
      <c r="M12" s="194"/>
      <c r="N12" s="306" t="str">
        <f ca="1">IF(COUNTIF(AQ17,"*電話で行う*"),AQ18,AQ19)</f>
        <v>入力D80 未入力</v>
      </c>
      <c r="O12" s="307"/>
      <c r="P12" s="307"/>
      <c r="Q12" s="307"/>
      <c r="R12" s="307"/>
      <c r="S12" s="307"/>
      <c r="T12" s="307"/>
      <c r="U12" s="307"/>
      <c r="V12" s="307"/>
      <c r="W12" s="307"/>
      <c r="X12" s="307"/>
      <c r="Y12" s="307"/>
      <c r="Z12" s="307"/>
      <c r="AA12" s="307"/>
      <c r="AB12" s="307"/>
      <c r="AC12" s="307"/>
      <c r="AD12" s="307"/>
      <c r="AE12" s="307"/>
      <c r="AF12" s="307"/>
      <c r="AG12" s="307"/>
      <c r="AH12" s="307"/>
      <c r="AI12" s="307"/>
      <c r="AJ12" s="307"/>
      <c r="AK12" s="307"/>
      <c r="AL12" s="307"/>
      <c r="AM12" s="307"/>
      <c r="AN12" s="307"/>
      <c r="AO12" s="307"/>
      <c r="AQ12" s="2" t="str">
        <f ca="1">IF(AQ11="同じ","",IF(入力!D12="",様式14!$AQ$5&amp;様式14!$AR$5&amp;ROW(入力!D12)&amp;" 未入力",入力!D12))</f>
        <v>入力D12 未入力</v>
      </c>
    </row>
    <row r="13" spans="1:43" ht="26" customHeight="1" x14ac:dyDescent="0.2">
      <c r="A13" s="305" t="s">
        <v>127</v>
      </c>
      <c r="B13" s="194"/>
      <c r="C13" s="194"/>
      <c r="D13" s="194"/>
      <c r="E13" s="194"/>
      <c r="F13" s="194"/>
      <c r="G13" s="194"/>
      <c r="H13" s="194"/>
      <c r="I13" s="194"/>
      <c r="J13" s="194"/>
      <c r="K13" s="194"/>
      <c r="L13" s="194"/>
      <c r="M13" s="306" t="str">
        <f ca="1">AQ20</f>
        <v>入力D81 未入力</v>
      </c>
      <c r="N13" s="308"/>
      <c r="O13" s="308"/>
      <c r="P13" s="308"/>
      <c r="Q13" s="308"/>
      <c r="R13" s="308"/>
      <c r="S13" s="308"/>
      <c r="T13" s="308"/>
      <c r="U13" s="308"/>
      <c r="V13" s="308"/>
      <c r="W13" s="308"/>
      <c r="X13" s="308"/>
      <c r="Y13" s="308"/>
      <c r="Z13" s="308"/>
      <c r="AA13" s="308"/>
      <c r="AB13" s="308"/>
      <c r="AC13" s="308"/>
      <c r="AD13" s="308"/>
      <c r="AE13" s="308"/>
      <c r="AF13" s="308"/>
      <c r="AG13" s="308"/>
      <c r="AH13" s="308"/>
      <c r="AI13" s="308"/>
      <c r="AJ13" s="308"/>
      <c r="AK13" s="308"/>
      <c r="AL13" s="308"/>
      <c r="AM13" s="308"/>
      <c r="AN13" s="308"/>
      <c r="AO13" s="308"/>
      <c r="AQ13" s="2" t="str">
        <f ca="1">IF(入力!D19="",様式14!$AQ$5&amp;様式14!$AR$5&amp;ROW(入力!D19)&amp;" 未入力",入力!D19)</f>
        <v>入力D19 未入力</v>
      </c>
    </row>
    <row r="14" spans="1:43" ht="18.5" customHeight="1" x14ac:dyDescent="0.2">
      <c r="A14" s="305" t="s">
        <v>128</v>
      </c>
      <c r="B14" s="194"/>
      <c r="C14" s="194"/>
      <c r="D14" s="194"/>
      <c r="E14" s="194"/>
      <c r="F14" s="194"/>
      <c r="G14" s="194"/>
      <c r="H14" s="194"/>
      <c r="I14" s="194"/>
      <c r="J14" s="194"/>
      <c r="K14" s="194"/>
      <c r="L14" s="194"/>
      <c r="M14" s="194"/>
      <c r="N14" s="194"/>
      <c r="O14" s="194"/>
      <c r="P14" s="194"/>
      <c r="Q14" s="194"/>
      <c r="R14" s="194"/>
      <c r="S14" s="194"/>
      <c r="T14" s="194"/>
      <c r="U14" s="194"/>
      <c r="V14" s="194"/>
      <c r="W14" s="194"/>
      <c r="X14" s="194"/>
      <c r="Y14" s="194"/>
      <c r="Z14" s="194"/>
      <c r="AA14" s="194"/>
      <c r="AB14" s="194"/>
      <c r="AC14" s="194"/>
      <c r="AD14" s="194"/>
      <c r="AE14" s="194"/>
      <c r="AF14" s="194"/>
      <c r="AG14" s="194"/>
      <c r="AH14" s="194"/>
      <c r="AI14" s="194"/>
      <c r="AJ14" s="194"/>
      <c r="AK14" s="194"/>
      <c r="AL14" s="194"/>
      <c r="AM14" s="194"/>
      <c r="AN14" s="194"/>
      <c r="AO14" s="194"/>
      <c r="AQ14" s="2" t="str">
        <f ca="1">IF(入力!D20="",様式14!$AQ$5&amp;様式14!$AR$5&amp;ROW(入力!D20)&amp;" 未入力",入力!D20)</f>
        <v>入力D20 未入力</v>
      </c>
    </row>
    <row r="15" spans="1:43" ht="18.5" customHeight="1" x14ac:dyDescent="0.2">
      <c r="A15" s="305" t="str">
        <f ca="1">"　　"&amp;IF(COUNTIF(AQ21,"*配置する*")=0,"□","■")&amp;"保安業務資格者を常時事業所に配置（配置する数 "&amp;AQ22&amp;" 人）　"&amp;IF(COUNTIF(AQ21,"*配置していない*")=0,"□","■")&amp;"常時配置ではない"</f>
        <v>　　□保安業務資格者を常時事業所に配置（配置する数 入力D74 未入力 人）　□常時配置ではない</v>
      </c>
      <c r="B15" s="194"/>
      <c r="C15" s="194"/>
      <c r="D15" s="194"/>
      <c r="E15" s="194"/>
      <c r="F15" s="194"/>
      <c r="G15" s="194"/>
      <c r="H15" s="194"/>
      <c r="I15" s="194"/>
      <c r="J15" s="194"/>
      <c r="K15" s="194"/>
      <c r="L15" s="194"/>
      <c r="M15" s="194"/>
      <c r="N15" s="194"/>
      <c r="O15" s="194"/>
      <c r="P15" s="194"/>
      <c r="Q15" s="194"/>
      <c r="R15" s="194"/>
      <c r="S15" s="194"/>
      <c r="T15" s="194"/>
      <c r="U15" s="194"/>
      <c r="V15" s="194"/>
      <c r="W15" s="194"/>
      <c r="X15" s="194"/>
      <c r="Y15" s="194"/>
      <c r="Z15" s="194"/>
      <c r="AA15" s="194"/>
      <c r="AB15" s="194"/>
      <c r="AC15" s="194"/>
      <c r="AD15" s="194"/>
      <c r="AE15" s="194"/>
      <c r="AF15" s="194"/>
      <c r="AG15" s="194"/>
      <c r="AH15" s="194"/>
      <c r="AI15" s="194"/>
      <c r="AJ15" s="194"/>
      <c r="AK15" s="194"/>
      <c r="AL15" s="194"/>
      <c r="AM15" s="194"/>
      <c r="AN15" s="194"/>
      <c r="AO15" s="194"/>
      <c r="AQ15" s="2" t="str">
        <f ca="1">IF(COUNTIF(AQ13,"*受けない*"),"",IF(入力!D71="",様式14!$AQ$5&amp;様式14!$AR$5&amp;ROW(入力!D71)&amp;" 未入力",入力!D71))</f>
        <v>入力D71 未入力</v>
      </c>
    </row>
    <row r="16" spans="1:43" ht="18.5" customHeight="1" x14ac:dyDescent="0.2">
      <c r="A16" s="305" t="str">
        <f ca="1">"　・事業所以外で、10分以内に事業所に到着できる場所に配置する保安業務資格者の数： "&amp;AQ23&amp;" 人"</f>
        <v>　・事業所以外で、10分以内に事業所に到着できる場所に配置する保安業務資格者の数： 入力D75 未入力 人</v>
      </c>
      <c r="B16" s="194"/>
      <c r="C16" s="194"/>
      <c r="D16" s="194"/>
      <c r="E16" s="194"/>
      <c r="F16" s="194"/>
      <c r="G16" s="194"/>
      <c r="H16" s="194"/>
      <c r="I16" s="194"/>
      <c r="J16" s="194"/>
      <c r="K16" s="194"/>
      <c r="L16" s="194"/>
      <c r="M16" s="194"/>
      <c r="N16" s="194"/>
      <c r="O16" s="194"/>
      <c r="P16" s="194"/>
      <c r="Q16" s="194"/>
      <c r="R16" s="194"/>
      <c r="S16" s="194"/>
      <c r="T16" s="194"/>
      <c r="U16" s="194"/>
      <c r="V16" s="194"/>
      <c r="W16" s="194"/>
      <c r="X16" s="194"/>
      <c r="Y16" s="194"/>
      <c r="Z16" s="194"/>
      <c r="AA16" s="194"/>
      <c r="AB16" s="194"/>
      <c r="AC16" s="194"/>
      <c r="AD16" s="194"/>
      <c r="AE16" s="194"/>
      <c r="AF16" s="194"/>
      <c r="AG16" s="194"/>
      <c r="AH16" s="194"/>
      <c r="AI16" s="194"/>
      <c r="AJ16" s="194"/>
      <c r="AK16" s="194"/>
      <c r="AL16" s="194"/>
      <c r="AM16" s="194"/>
      <c r="AN16" s="194"/>
      <c r="AO16" s="194"/>
      <c r="AQ16" s="2" t="str">
        <f ca="1">IF(COUNTIF(AQ13,"*受けない*"),"",IF(入力!D72="",様式14!$AQ$5&amp;様式14!$AR$5&amp;ROW(入力!D72)&amp;" 未入力",入力!D72))</f>
        <v>入力D72 未入力</v>
      </c>
    </row>
    <row r="17" spans="1:43" ht="18.5" customHeight="1" x14ac:dyDescent="0.2">
      <c r="A17" s="305" t="s">
        <v>129</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c r="AL17" s="194"/>
      <c r="AM17" s="194"/>
      <c r="AN17" s="194"/>
      <c r="AO17" s="194"/>
      <c r="AQ17" s="2" t="str">
        <f ca="1">IF(COUNTIF(AQ14,"*受けない*"),"－",IF(入力!D78="",様式14!$AQ$5&amp;様式14!$AR$5&amp;ROW(入力!D78)&amp;" 未入力",入力!D78))</f>
        <v>入力D78 未入力</v>
      </c>
    </row>
    <row r="18" spans="1:43" ht="18.5" customHeight="1" x14ac:dyDescent="0.2">
      <c r="A18" s="75"/>
      <c r="B18" s="76"/>
      <c r="C18" s="76"/>
      <c r="D18" s="76"/>
      <c r="E18" s="76"/>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7"/>
      <c r="AQ18" s="2" t="str">
        <f ca="1">IF(COUNTIF(AQ14,"*受けない*"),"－",IF(入力!D79="",様式14!$AQ$5&amp;様式14!$AR$5&amp;ROW(入力!D79)&amp;" 未入力",入力!D79))</f>
        <v>入力D79 未入力</v>
      </c>
    </row>
    <row r="19" spans="1:43" ht="18.5" customHeight="1" x14ac:dyDescent="0.2">
      <c r="A19" s="78"/>
      <c r="B19" s="79"/>
      <c r="C19" s="79"/>
      <c r="D19" s="79"/>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80"/>
      <c r="AQ19" s="2" t="str">
        <f ca="1">IF(OR(COUNTIF(AQ14,"*受けない*"),COUNTIF(AQ17,"*電話で行う*")),"－",IF(入力!D80="",様式14!$AQ$5&amp;様式14!$AR$5&amp;ROW(入力!D80)&amp;" 未入力",入力!D80))</f>
        <v>入力D80 未入力</v>
      </c>
    </row>
    <row r="20" spans="1:43" ht="18.5" customHeight="1" x14ac:dyDescent="0.2">
      <c r="A20" s="78"/>
      <c r="B20" s="79"/>
      <c r="C20" s="79"/>
      <c r="D20" s="79"/>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80"/>
      <c r="AQ20" s="2" t="str">
        <f ca="1">IF(COUNTIF(AQ14,"*受けない*"),"－",IF(入力!D81="",様式14!$AQ$5&amp;様式14!$AR$5&amp;ROW(入力!D81)&amp;" 未入力",入力!D81))</f>
        <v>入力D81 未入力</v>
      </c>
    </row>
    <row r="21" spans="1:43" ht="18.5" customHeight="1" x14ac:dyDescent="0.2">
      <c r="A21" s="78"/>
      <c r="B21" s="79"/>
      <c r="C21" s="79"/>
      <c r="D21" s="79"/>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80"/>
      <c r="AQ21" s="2" t="str">
        <f ca="1">IF(COUNTIF(AQ13,"*受けない*"),"",IF(入力!D73="",様式14!$AQ$5&amp;様式14!$AR$5&amp;ROW(入力!D73)&amp;" 未入力",入力!D73))</f>
        <v>入力D73 未入力</v>
      </c>
    </row>
    <row r="22" spans="1:43" ht="18.5" customHeight="1" x14ac:dyDescent="0.2">
      <c r="A22" s="78"/>
      <c r="B22" s="79"/>
      <c r="C22" s="79"/>
      <c r="D22" s="79"/>
      <c r="E22" s="79"/>
      <c r="F22" s="79"/>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80"/>
      <c r="AQ22" s="2" t="str">
        <f ca="1">IF(OR(COUNTIF(AQ13,"*受けない*"),COUNTIF(入力!D73,"*配置していない*")),"",IF(入力!D74="",様式14!$AQ$5&amp;様式14!$AR$5&amp;ROW(入力!D74)&amp;" 未入力",入力!D74))</f>
        <v>入力D74 未入力</v>
      </c>
    </row>
    <row r="23" spans="1:43" ht="18.5" customHeight="1" x14ac:dyDescent="0.2">
      <c r="A23" s="78"/>
      <c r="B23" s="79"/>
      <c r="C23" s="79"/>
      <c r="D23" s="79"/>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80"/>
      <c r="AQ23" s="2" t="str">
        <f ca="1">IF(COUNTIF(AQ13,"*受けない*"),"",IF(入力!D75="",様式14!$AQ$5&amp;様式14!$AR$5&amp;ROW(入力!D75)&amp;" 未入力",入力!D75))</f>
        <v>入力D75 未入力</v>
      </c>
    </row>
    <row r="24" spans="1:43" ht="18.5" customHeight="1" x14ac:dyDescent="0.2">
      <c r="A24" s="78"/>
      <c r="B24" s="79"/>
      <c r="C24" s="79"/>
      <c r="D24" s="79"/>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80"/>
    </row>
    <row r="25" spans="1:43" ht="18.5" customHeight="1" x14ac:dyDescent="0.2">
      <c r="A25" s="78"/>
      <c r="B25" s="79"/>
      <c r="C25" s="79"/>
      <c r="D25" s="79"/>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79"/>
      <c r="AO25" s="80"/>
    </row>
    <row r="26" spans="1:43" ht="18.5" customHeight="1" x14ac:dyDescent="0.2">
      <c r="A26" s="78"/>
      <c r="B26" s="79"/>
      <c r="C26" s="79"/>
      <c r="D26" s="79"/>
      <c r="E26" s="79"/>
      <c r="F26" s="79"/>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c r="AO26" s="80"/>
    </row>
    <row r="27" spans="1:43" ht="18.5" customHeight="1" x14ac:dyDescent="0.2">
      <c r="A27" s="78"/>
      <c r="B27" s="79"/>
      <c r="C27" s="79"/>
      <c r="D27" s="79"/>
      <c r="E27" s="79"/>
      <c r="F27" s="79"/>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c r="AN27" s="79"/>
      <c r="AO27" s="80"/>
    </row>
    <row r="28" spans="1:43" ht="18.5" customHeight="1" x14ac:dyDescent="0.2">
      <c r="A28" s="81" t="s">
        <v>221</v>
      </c>
      <c r="B28" s="82"/>
      <c r="C28" s="82"/>
      <c r="D28" s="82"/>
      <c r="E28" s="82"/>
      <c r="F28" s="82"/>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2"/>
      <c r="AI28" s="82"/>
      <c r="AJ28" s="82"/>
      <c r="AK28" s="82"/>
      <c r="AL28" s="82"/>
      <c r="AM28" s="82"/>
      <c r="AN28" s="82"/>
      <c r="AO28" s="83"/>
    </row>
    <row r="29" spans="1:43" ht="18.5" customHeight="1" x14ac:dyDescent="0.2">
      <c r="A29" s="81" t="s">
        <v>222</v>
      </c>
      <c r="B29" s="82"/>
      <c r="C29" s="82"/>
      <c r="D29" s="82"/>
      <c r="E29" s="82"/>
      <c r="F29" s="82"/>
      <c r="G29" s="82"/>
      <c r="H29" s="82"/>
      <c r="I29" s="82"/>
      <c r="J29" s="82"/>
      <c r="K29" s="82"/>
      <c r="L29" s="82"/>
      <c r="M29" s="82"/>
      <c r="N29" s="82"/>
      <c r="O29" s="82"/>
      <c r="P29" s="82"/>
      <c r="Q29" s="82"/>
      <c r="R29" s="82"/>
      <c r="S29" s="82"/>
      <c r="T29" s="82"/>
      <c r="U29" s="82"/>
      <c r="V29" s="82"/>
      <c r="W29" s="82"/>
      <c r="X29" s="82"/>
      <c r="Y29" s="82"/>
      <c r="Z29" s="82"/>
      <c r="AA29" s="82"/>
      <c r="AB29" s="82"/>
      <c r="AC29" s="82"/>
      <c r="AD29" s="82"/>
      <c r="AE29" s="82"/>
      <c r="AF29" s="82"/>
      <c r="AG29" s="82"/>
      <c r="AH29" s="82"/>
      <c r="AI29" s="82"/>
      <c r="AJ29" s="82"/>
      <c r="AK29" s="82"/>
      <c r="AL29" s="82"/>
      <c r="AM29" s="82"/>
      <c r="AN29" s="82"/>
      <c r="AO29" s="83"/>
    </row>
    <row r="30" spans="1:43" ht="18.5" customHeight="1" x14ac:dyDescent="0.2">
      <c r="A30" s="78"/>
      <c r="B30" s="79"/>
      <c r="C30" s="79"/>
      <c r="D30" s="79"/>
      <c r="E30" s="79"/>
      <c r="F30" s="79"/>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80"/>
    </row>
    <row r="31" spans="1:43" ht="18.5" customHeight="1" x14ac:dyDescent="0.2">
      <c r="A31" s="78"/>
      <c r="B31" s="79"/>
      <c r="C31" s="79"/>
      <c r="D31" s="79"/>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80"/>
    </row>
    <row r="32" spans="1:43" ht="18.5" customHeight="1" x14ac:dyDescent="0.2">
      <c r="A32" s="78"/>
      <c r="B32" s="79"/>
      <c r="C32" s="79"/>
      <c r="D32" s="79"/>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80"/>
    </row>
    <row r="33" spans="1:43" ht="18.5" customHeight="1" x14ac:dyDescent="0.2">
      <c r="A33" s="78"/>
      <c r="B33" s="79"/>
      <c r="C33" s="79"/>
      <c r="D33" s="79"/>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80"/>
    </row>
    <row r="34" spans="1:43" ht="18.5" customHeight="1" x14ac:dyDescent="0.2">
      <c r="A34" s="78"/>
      <c r="B34" s="79"/>
      <c r="C34" s="79"/>
      <c r="D34" s="79"/>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79"/>
      <c r="AN34" s="79"/>
      <c r="AO34" s="80"/>
    </row>
    <row r="35" spans="1:43" ht="18.5" customHeight="1" x14ac:dyDescent="0.2">
      <c r="A35" s="78"/>
      <c r="B35" s="79"/>
      <c r="C35" s="79"/>
      <c r="D35" s="79"/>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80"/>
    </row>
    <row r="36" spans="1:43" ht="18.5" customHeight="1" x14ac:dyDescent="0.2">
      <c r="A36" s="78"/>
      <c r="B36" s="79"/>
      <c r="C36" s="79"/>
      <c r="D36" s="79"/>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80"/>
    </row>
    <row r="37" spans="1:43" ht="18.5" customHeight="1" x14ac:dyDescent="0.2">
      <c r="A37" s="78"/>
      <c r="B37" s="79"/>
      <c r="C37" s="79"/>
      <c r="D37" s="79"/>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c r="AL37" s="79"/>
      <c r="AM37" s="79"/>
      <c r="AN37" s="79"/>
      <c r="AO37" s="80"/>
    </row>
    <row r="38" spans="1:43" ht="18.5" customHeight="1" x14ac:dyDescent="0.2">
      <c r="A38" s="78"/>
      <c r="B38" s="79"/>
      <c r="C38" s="79"/>
      <c r="D38" s="79"/>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c r="AL38" s="79"/>
      <c r="AM38" s="79"/>
      <c r="AN38" s="79"/>
      <c r="AO38" s="80"/>
    </row>
    <row r="39" spans="1:43" ht="18.5" customHeight="1" x14ac:dyDescent="0.2">
      <c r="A39" s="84"/>
      <c r="B39" s="85"/>
      <c r="C39" s="85"/>
      <c r="D39" s="85"/>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73"/>
    </row>
    <row r="40" spans="1:43" x14ac:dyDescent="0.2">
      <c r="A40" s="24"/>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row>
    <row r="41" spans="1:43" ht="18.5" customHeight="1" x14ac:dyDescent="0.2">
      <c r="A41" s="304" t="str">
        <f ca="1">"3. 集中監視システム導入の有無："&amp;IF(COUNTIF(AQ41,"*全て*"),"■全ての一般消費者等に導入　□一部の一般消費者等に導入　□",IF(COUNTIF(AQ41,"*一部*"),"□全ての一般消費者等に導入　■一部の一般消費者等に導入　□",IF(COUNTIF(AQ41,"*いない*"),"□全ての一般消費者等に導入　□一部の一般消費者等に導入　■")))&amp;"導入なし"</f>
        <v>3. 集中監視システム導入の有無：FALSE導入なし</v>
      </c>
      <c r="B41" s="194"/>
      <c r="C41" s="194"/>
      <c r="D41" s="194"/>
      <c r="E41" s="194"/>
      <c r="F41" s="194"/>
      <c r="G41" s="194"/>
      <c r="H41" s="194"/>
      <c r="I41" s="194"/>
      <c r="J41" s="194"/>
      <c r="K41" s="194"/>
      <c r="L41" s="194"/>
      <c r="M41" s="194"/>
      <c r="N41" s="194"/>
      <c r="O41" s="194"/>
      <c r="P41" s="194"/>
      <c r="Q41" s="194"/>
      <c r="R41" s="194"/>
      <c r="S41" s="194"/>
      <c r="T41" s="194"/>
      <c r="U41" s="194"/>
      <c r="V41" s="194"/>
      <c r="W41" s="194"/>
      <c r="X41" s="194"/>
      <c r="Y41" s="194"/>
      <c r="Z41" s="194"/>
      <c r="AA41" s="194"/>
      <c r="AB41" s="194"/>
      <c r="AC41" s="194"/>
      <c r="AD41" s="194"/>
      <c r="AE41" s="194"/>
      <c r="AF41" s="194"/>
      <c r="AG41" s="194"/>
      <c r="AH41" s="194"/>
      <c r="AI41" s="194"/>
      <c r="AJ41" s="194"/>
      <c r="AK41" s="194"/>
      <c r="AL41" s="194"/>
      <c r="AM41" s="194"/>
      <c r="AN41" s="194"/>
      <c r="AO41" s="194"/>
      <c r="AQ41" s="2" t="str">
        <f ca="1">IF(COUNTIF(入力!D19,"*受けない*"),"",IF(入力!D77="",様式14!$AQ$5&amp;様式14!$AR$5&amp;ROW(入力!D77)&amp;" 未入力",入力!D77))</f>
        <v>入力D77 未入力</v>
      </c>
    </row>
    <row r="43" spans="1:43" ht="16" customHeight="1" x14ac:dyDescent="0.2">
      <c r="A43" s="303" t="s">
        <v>67</v>
      </c>
      <c r="B43" s="303"/>
      <c r="C43" s="303"/>
      <c r="D43" s="303"/>
      <c r="E43" s="303"/>
      <c r="F43" s="303"/>
      <c r="G43" s="303"/>
      <c r="H43" s="303"/>
      <c r="I43" s="303"/>
      <c r="J43" s="303"/>
      <c r="K43" s="303"/>
      <c r="L43" s="303"/>
      <c r="M43" s="303"/>
      <c r="N43" s="303"/>
      <c r="O43" s="303"/>
      <c r="P43" s="303"/>
      <c r="Q43" s="303"/>
      <c r="R43" s="303"/>
      <c r="S43" s="303"/>
      <c r="T43" s="303"/>
      <c r="U43" s="303"/>
      <c r="V43" s="303"/>
      <c r="W43" s="303"/>
      <c r="X43" s="303"/>
      <c r="Y43" s="303"/>
      <c r="Z43" s="303"/>
      <c r="AA43" s="303"/>
      <c r="AB43" s="303"/>
      <c r="AC43" s="303"/>
      <c r="AD43" s="303"/>
      <c r="AE43" s="303"/>
      <c r="AF43" s="303"/>
      <c r="AG43" s="303"/>
      <c r="AH43" s="303"/>
      <c r="AI43" s="303"/>
      <c r="AJ43" s="303"/>
      <c r="AK43" s="303"/>
      <c r="AL43" s="303"/>
      <c r="AM43" s="303"/>
      <c r="AN43" s="303"/>
      <c r="AO43" s="303"/>
    </row>
    <row r="44" spans="1:43" ht="18.5" customHeight="1" x14ac:dyDescent="0.2"/>
    <row r="45" spans="1:43" ht="18.5" customHeight="1" x14ac:dyDescent="0.2"/>
    <row r="46" spans="1:43" ht="18.5" customHeight="1" x14ac:dyDescent="0.2"/>
    <row r="47" spans="1:43" ht="18.5" customHeight="1" x14ac:dyDescent="0.2"/>
    <row r="48" spans="1:43" ht="18.5" customHeight="1" x14ac:dyDescent="0.2"/>
    <row r="49" spans="1:1" ht="18.5" customHeight="1" x14ac:dyDescent="0.2">
      <c r="A49" s="18"/>
    </row>
    <row r="50" spans="1:1" ht="18.5" customHeight="1" x14ac:dyDescent="0.2"/>
    <row r="51" spans="1:1" ht="18.5" customHeight="1" x14ac:dyDescent="0.2"/>
    <row r="52" spans="1:1" ht="18.5" customHeight="1" x14ac:dyDescent="0.2"/>
    <row r="53" spans="1:1" ht="18.5" customHeight="1" x14ac:dyDescent="0.2"/>
    <row r="54" spans="1:1" ht="18.5" customHeight="1" x14ac:dyDescent="0.2"/>
    <row r="55" spans="1:1" ht="18.5" customHeight="1" x14ac:dyDescent="0.2"/>
    <row r="56" spans="1:1" ht="18.5" customHeight="1" x14ac:dyDescent="0.2"/>
    <row r="57" spans="1:1" ht="18.5" customHeight="1" x14ac:dyDescent="0.2"/>
    <row r="58" spans="1:1" ht="18.5" customHeight="1" x14ac:dyDescent="0.2"/>
    <row r="59" spans="1:1" ht="18.5" customHeight="1" x14ac:dyDescent="0.2"/>
    <row r="60" spans="1:1" ht="18.5" customHeight="1" x14ac:dyDescent="0.2"/>
    <row r="61" spans="1:1" ht="18.5" customHeight="1" x14ac:dyDescent="0.2"/>
    <row r="62" spans="1:1" ht="18.5" customHeight="1" x14ac:dyDescent="0.2"/>
    <row r="63" spans="1:1" ht="18.5" customHeight="1" x14ac:dyDescent="0.2"/>
    <row r="64" spans="1:1" ht="18.5" customHeight="1" x14ac:dyDescent="0.2"/>
    <row r="65" ht="18.5" customHeight="1" x14ac:dyDescent="0.2"/>
    <row r="66" ht="18.5" customHeight="1" x14ac:dyDescent="0.2"/>
    <row r="67" ht="18.5" customHeight="1" x14ac:dyDescent="0.2"/>
    <row r="68" ht="18.5" customHeight="1" x14ac:dyDescent="0.2"/>
    <row r="69" ht="18.5" customHeight="1" x14ac:dyDescent="0.2"/>
    <row r="70" ht="18.5" customHeight="1" x14ac:dyDescent="0.2"/>
    <row r="71" ht="18.5" customHeight="1" x14ac:dyDescent="0.2"/>
    <row r="72" ht="18.5" customHeight="1" x14ac:dyDescent="0.2"/>
    <row r="73" ht="18.5" customHeight="1" x14ac:dyDescent="0.2"/>
    <row r="74" ht="18.5" customHeight="1" x14ac:dyDescent="0.2"/>
    <row r="75" ht="18.5" customHeight="1" x14ac:dyDescent="0.2"/>
    <row r="76" ht="18.5" customHeight="1" x14ac:dyDescent="0.2"/>
  </sheetData>
  <sheetProtection sheet="1" scenarios="1"/>
  <mergeCells count="18">
    <mergeCell ref="A5:AO5"/>
    <mergeCell ref="I1:AO1"/>
    <mergeCell ref="A3:AO3"/>
    <mergeCell ref="A4:AO4"/>
    <mergeCell ref="M13:AO13"/>
    <mergeCell ref="A43:AO43"/>
    <mergeCell ref="A7:AO7"/>
    <mergeCell ref="A8:AO8"/>
    <mergeCell ref="A9:AO9"/>
    <mergeCell ref="A11:AO11"/>
    <mergeCell ref="A14:AO14"/>
    <mergeCell ref="A15:AO15"/>
    <mergeCell ref="A16:AO16"/>
    <mergeCell ref="A17:AO17"/>
    <mergeCell ref="A41:AO41"/>
    <mergeCell ref="A12:M12"/>
    <mergeCell ref="N12:AO12"/>
    <mergeCell ref="A13:L13"/>
  </mergeCells>
  <phoneticPr fontId="1"/>
  <conditionalFormatting sqref="I1">
    <cfRule type="expression" dxfId="83" priority="3">
      <formula>I1="未入力あり"</formula>
    </cfRule>
  </conditionalFormatting>
  <conditionalFormatting sqref="I1:AO1">
    <cfRule type="expression" dxfId="82" priority="4">
      <formula>$I$1="提出不要"</formula>
    </cfRule>
  </conditionalFormatting>
  <conditionalFormatting sqref="AQ1:AQ100">
    <cfRule type="expression" dxfId="81" priority="1">
      <formula>FIND("未入力",AQ1)</formula>
    </cfRule>
    <cfRule type="expression" dxfId="80" priority="2">
      <formula>_xlfn.ISFORMULA(AQ1)</formula>
    </cfRule>
  </conditionalFormatting>
  <pageMargins left="0.78740157480314965" right="0.78740157480314965" top="0.59055118110236227" bottom="0.78740157480314965"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AQ69"/>
  <sheetViews>
    <sheetView workbookViewId="0">
      <selection activeCell="A4" sqref="A4:AO4"/>
    </sheetView>
  </sheetViews>
  <sheetFormatPr defaultRowHeight="12.5" x14ac:dyDescent="0.2"/>
  <cols>
    <col min="1" max="1" width="2.08984375" style="2" customWidth="1"/>
    <col min="2" max="3" width="2.453125" style="2" customWidth="1"/>
    <col min="4" max="40" width="2.08984375" style="2" customWidth="1"/>
    <col min="41" max="41" width="2.81640625" style="2" customWidth="1"/>
    <col min="42" max="16384" width="8.7265625" style="2"/>
  </cols>
  <sheetData>
    <row r="1" spans="1:43" ht="18.5" customHeight="1" x14ac:dyDescent="0.2">
      <c r="A1" s="2" t="s">
        <v>74</v>
      </c>
      <c r="I1" s="191" t="str">
        <f ca="1">IF(COUNTIF(AQ1:AQ100,"*未入力*"),"未入力あり","")</f>
        <v>未入力あり</v>
      </c>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1"/>
      <c r="AI1" s="191"/>
      <c r="AJ1" s="191"/>
      <c r="AK1" s="191"/>
      <c r="AL1" s="191"/>
      <c r="AM1" s="191"/>
      <c r="AN1" s="191"/>
      <c r="AO1" s="191"/>
    </row>
    <row r="2" spans="1:43" ht="18.5" customHeight="1" x14ac:dyDescent="0.2">
      <c r="A2" s="290" t="str">
        <f ca="1">"事業者名："&amp;AQ6</f>
        <v>事業者名：入力D5 未入力</v>
      </c>
      <c r="B2" s="290"/>
      <c r="C2" s="290"/>
      <c r="D2" s="290"/>
      <c r="E2" s="290"/>
      <c r="F2" s="290"/>
      <c r="G2" s="290"/>
      <c r="H2" s="290"/>
      <c r="I2" s="290"/>
      <c r="J2" s="290"/>
      <c r="K2" s="290"/>
      <c r="L2" s="290"/>
      <c r="M2" s="290"/>
      <c r="N2" s="290"/>
      <c r="O2" s="290"/>
      <c r="P2" s="290"/>
      <c r="Q2" s="290"/>
      <c r="R2" s="290"/>
      <c r="S2" s="290"/>
      <c r="T2" s="290"/>
      <c r="U2" s="290"/>
      <c r="V2" s="290"/>
      <c r="W2" s="290"/>
      <c r="X2" s="290"/>
      <c r="Y2" s="290"/>
      <c r="Z2" s="290"/>
      <c r="AA2" s="290"/>
      <c r="AB2" s="290"/>
      <c r="AC2" s="290"/>
      <c r="AD2" s="290"/>
      <c r="AE2" s="290"/>
      <c r="AF2" s="290"/>
      <c r="AG2" s="290"/>
      <c r="AH2" s="290"/>
      <c r="AI2" s="290"/>
      <c r="AJ2" s="290"/>
      <c r="AK2" s="290"/>
      <c r="AL2" s="290"/>
      <c r="AM2" s="290"/>
      <c r="AN2" s="290"/>
      <c r="AO2" s="290"/>
    </row>
    <row r="3" spans="1:43" ht="18.5" customHeight="1" x14ac:dyDescent="0.2">
      <c r="AO3" s="3"/>
    </row>
    <row r="4" spans="1:43" ht="18.5" customHeight="1" x14ac:dyDescent="0.2">
      <c r="A4" s="286" t="s">
        <v>79</v>
      </c>
      <c r="B4" s="286"/>
      <c r="C4" s="286"/>
      <c r="D4" s="286"/>
      <c r="E4" s="286"/>
      <c r="F4" s="286"/>
      <c r="G4" s="286"/>
      <c r="H4" s="286"/>
      <c r="I4" s="286"/>
      <c r="J4" s="286"/>
      <c r="K4" s="286"/>
      <c r="L4" s="286"/>
      <c r="M4" s="286"/>
      <c r="N4" s="286"/>
      <c r="O4" s="286"/>
      <c r="P4" s="286"/>
      <c r="Q4" s="286"/>
      <c r="R4" s="286"/>
      <c r="S4" s="286"/>
      <c r="T4" s="286"/>
      <c r="U4" s="286"/>
      <c r="V4" s="286"/>
      <c r="W4" s="286"/>
      <c r="X4" s="286"/>
      <c r="Y4" s="286"/>
      <c r="Z4" s="286"/>
      <c r="AA4" s="286"/>
      <c r="AB4" s="286"/>
      <c r="AC4" s="286"/>
      <c r="AD4" s="286"/>
      <c r="AE4" s="286"/>
      <c r="AF4" s="286"/>
      <c r="AG4" s="286"/>
      <c r="AH4" s="286"/>
      <c r="AI4" s="286"/>
      <c r="AJ4" s="286"/>
      <c r="AK4" s="286"/>
      <c r="AL4" s="286"/>
      <c r="AM4" s="286"/>
      <c r="AN4" s="286"/>
      <c r="AO4" s="286"/>
    </row>
    <row r="5" spans="1:43" ht="18.5" customHeight="1" x14ac:dyDescent="0.2">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row>
    <row r="6" spans="1:43" ht="18.5" customHeight="1" x14ac:dyDescent="0.2">
      <c r="A6" s="304" t="s">
        <v>75</v>
      </c>
      <c r="B6" s="194"/>
      <c r="C6" s="194"/>
      <c r="D6" s="194"/>
      <c r="E6" s="194"/>
      <c r="F6" s="194"/>
      <c r="G6" s="194"/>
      <c r="H6" s="194"/>
      <c r="I6" s="194"/>
      <c r="J6" s="194"/>
      <c r="K6" s="194"/>
      <c r="L6" s="194"/>
      <c r="M6" s="194"/>
      <c r="N6" s="194"/>
      <c r="O6" s="194"/>
      <c r="P6" s="194"/>
      <c r="Q6" s="194"/>
      <c r="R6" s="194"/>
      <c r="S6" s="194"/>
      <c r="T6" s="194"/>
      <c r="U6" s="194"/>
      <c r="V6" s="194"/>
      <c r="W6" s="194"/>
      <c r="X6" s="194"/>
      <c r="Y6" s="194"/>
      <c r="Z6" s="194"/>
      <c r="AA6" s="194"/>
      <c r="AB6" s="194"/>
      <c r="AC6" s="194"/>
      <c r="AD6" s="194"/>
      <c r="AE6" s="194"/>
      <c r="AF6" s="194"/>
      <c r="AG6" s="194"/>
      <c r="AH6" s="194"/>
      <c r="AI6" s="194"/>
      <c r="AJ6" s="194"/>
      <c r="AK6" s="194"/>
      <c r="AL6" s="194"/>
      <c r="AM6" s="194"/>
      <c r="AN6" s="194"/>
      <c r="AO6" s="194"/>
      <c r="AQ6" s="2" t="str">
        <f ca="1">IF(入力!D5="",様式14!$AQ$5&amp;様式14!$AR$5&amp;ROW(入力!D5)&amp;" 未入力",入力!D5)</f>
        <v>入力D5 未入力</v>
      </c>
    </row>
    <row r="7" spans="1:43" ht="18.5" customHeight="1" x14ac:dyDescent="0.2">
      <c r="A7" s="305" t="str">
        <f ca="1">" (1) 保険者名："&amp;AQ8</f>
        <v xml:space="preserve"> (1) 保険者名：入力D83 未入力</v>
      </c>
      <c r="B7" s="194"/>
      <c r="C7" s="194"/>
      <c r="D7" s="194"/>
      <c r="E7" s="194"/>
      <c r="F7" s="194"/>
      <c r="G7" s="194"/>
      <c r="H7" s="194"/>
      <c r="I7" s="194"/>
      <c r="J7" s="194"/>
      <c r="K7" s="194"/>
      <c r="L7" s="194"/>
      <c r="M7" s="194"/>
      <c r="N7" s="194"/>
      <c r="O7" s="194"/>
      <c r="P7" s="194"/>
      <c r="Q7" s="194"/>
      <c r="R7" s="194"/>
      <c r="S7" s="194"/>
      <c r="T7" s="194"/>
      <c r="U7" s="194"/>
      <c r="V7" s="194"/>
      <c r="W7" s="194"/>
      <c r="X7" s="194"/>
      <c r="Y7" s="194"/>
      <c r="Z7" s="194"/>
      <c r="AA7" s="194"/>
      <c r="AB7" s="194"/>
      <c r="AC7" s="194"/>
      <c r="AD7" s="194"/>
      <c r="AE7" s="194"/>
      <c r="AF7" s="194"/>
      <c r="AG7" s="194"/>
      <c r="AH7" s="194"/>
      <c r="AI7" s="194"/>
      <c r="AJ7" s="194"/>
      <c r="AK7" s="194"/>
      <c r="AL7" s="194"/>
      <c r="AM7" s="194"/>
      <c r="AN7" s="194"/>
      <c r="AO7" s="194"/>
      <c r="AQ7" s="2" t="str">
        <f ca="1">IF(入力!D82="",様式14!$AQ$5&amp;様式14!$AR$5&amp;ROW(入力!D82)&amp;" 未入力",入力!D82)</f>
        <v>入力D82 未入力</v>
      </c>
    </row>
    <row r="8" spans="1:43" ht="18.5" customHeight="1" x14ac:dyDescent="0.2">
      <c r="A8" s="305" t="str">
        <f ca="1">" (2) 保険の名称："&amp;AQ9</f>
        <v xml:space="preserve"> (2) 保険の名称：入力D84 未入力</v>
      </c>
      <c r="B8" s="194"/>
      <c r="C8" s="194"/>
      <c r="D8" s="194"/>
      <c r="E8" s="194"/>
      <c r="F8" s="194"/>
      <c r="G8" s="194"/>
      <c r="H8" s="194"/>
      <c r="I8" s="194"/>
      <c r="J8" s="194"/>
      <c r="K8" s="194"/>
      <c r="L8" s="194"/>
      <c r="M8" s="194"/>
      <c r="N8" s="194"/>
      <c r="O8" s="194"/>
      <c r="P8" s="194"/>
      <c r="Q8" s="194"/>
      <c r="R8" s="194"/>
      <c r="S8" s="194"/>
      <c r="T8" s="194"/>
      <c r="U8" s="194"/>
      <c r="V8" s="194"/>
      <c r="W8" s="194"/>
      <c r="X8" s="194"/>
      <c r="Y8" s="194"/>
      <c r="Z8" s="194"/>
      <c r="AA8" s="194"/>
      <c r="AB8" s="194"/>
      <c r="AC8" s="194"/>
      <c r="AD8" s="194"/>
      <c r="AE8" s="194"/>
      <c r="AF8" s="194"/>
      <c r="AG8" s="194"/>
      <c r="AH8" s="194"/>
      <c r="AI8" s="194"/>
      <c r="AJ8" s="194"/>
      <c r="AK8" s="194"/>
      <c r="AL8" s="194"/>
      <c r="AM8" s="194"/>
      <c r="AN8" s="194"/>
      <c r="AO8" s="194"/>
      <c r="AQ8" s="2" t="str">
        <f ca="1">IF(AQ7="締結していない","自社販売に係る損賠賠償責任保険の契約締結なし",IF(入力!D83="",様式14!$AQ$5&amp;様式14!$AR$5&amp;ROW(入力!D83)&amp;" 未入力",入力!D83))</f>
        <v>入力D83 未入力</v>
      </c>
    </row>
    <row r="9" spans="1:43" ht="18.5" customHeight="1" x14ac:dyDescent="0.2">
      <c r="A9" s="305" t="s">
        <v>207</v>
      </c>
      <c r="B9" s="194"/>
      <c r="C9" s="194"/>
      <c r="D9" s="194"/>
      <c r="E9" s="194"/>
      <c r="F9" s="194"/>
      <c r="G9" s="194"/>
      <c r="H9" s="194"/>
      <c r="I9" s="194"/>
      <c r="J9" s="194"/>
      <c r="K9" s="194"/>
      <c r="L9" s="194"/>
      <c r="M9" s="194"/>
      <c r="N9" s="194"/>
      <c r="O9" s="194"/>
      <c r="P9" s="194"/>
      <c r="Q9" s="194"/>
      <c r="R9" s="194"/>
      <c r="S9" s="194"/>
      <c r="T9" s="194"/>
      <c r="U9" s="194"/>
      <c r="V9" s="194"/>
      <c r="W9" s="194"/>
      <c r="X9" s="194"/>
      <c r="Y9" s="194"/>
      <c r="Z9" s="194"/>
      <c r="AA9" s="194"/>
      <c r="AB9" s="194"/>
      <c r="AC9" s="194"/>
      <c r="AD9" s="194"/>
      <c r="AE9" s="194"/>
      <c r="AF9" s="194"/>
      <c r="AG9" s="194"/>
      <c r="AH9" s="194"/>
      <c r="AI9" s="194"/>
      <c r="AJ9" s="194"/>
      <c r="AK9" s="194"/>
      <c r="AL9" s="194"/>
      <c r="AM9" s="194"/>
      <c r="AN9" s="194"/>
      <c r="AO9" s="194"/>
      <c r="AQ9" s="2" t="str">
        <f ca="1">IF(AQ7="締結していない","－",IF(入力!D84="",様式14!$AQ$5&amp;様式14!$AR$5&amp;ROW(入力!D84)&amp;" 未入力",入力!D84))</f>
        <v>入力D84 未入力</v>
      </c>
    </row>
    <row r="10" spans="1:43" ht="18.5" customHeight="1" x14ac:dyDescent="0.2">
      <c r="A10" s="305" t="str">
        <f ca="1">"　 ① 人的損害の１人当たりの限度額： "&amp;IF(ISNUMBER(AQ11),FIXED(AQ11,0),"")&amp;" 億円"</f>
        <v>　 ① 人的損害の１人当たりの限度額：  億円</v>
      </c>
      <c r="B10" s="309"/>
      <c r="C10" s="309"/>
      <c r="D10" s="309"/>
      <c r="E10" s="309"/>
      <c r="F10" s="309"/>
      <c r="G10" s="309"/>
      <c r="H10" s="309"/>
      <c r="I10" s="309"/>
      <c r="J10" s="309"/>
      <c r="K10" s="309"/>
      <c r="L10" s="309"/>
      <c r="M10" s="309"/>
      <c r="N10" s="309"/>
      <c r="O10" s="309"/>
      <c r="P10" s="309"/>
      <c r="Q10" s="309"/>
      <c r="R10" s="309"/>
      <c r="S10" s="309"/>
      <c r="T10" s="309"/>
      <c r="U10" s="309"/>
      <c r="V10" s="309"/>
      <c r="W10" s="309"/>
      <c r="X10" s="309"/>
      <c r="Y10" s="309"/>
      <c r="Z10" s="309"/>
      <c r="AA10" s="309"/>
      <c r="AB10" s="309"/>
      <c r="AC10" s="309"/>
      <c r="AD10" s="309"/>
      <c r="AE10" s="309"/>
      <c r="AF10" s="309"/>
      <c r="AG10" s="309"/>
      <c r="AH10" s="309"/>
      <c r="AI10" s="309"/>
      <c r="AJ10" s="309"/>
      <c r="AK10" s="309"/>
      <c r="AL10" s="309"/>
      <c r="AM10" s="309"/>
      <c r="AN10" s="309"/>
      <c r="AO10" s="309"/>
    </row>
    <row r="11" spans="1:43" ht="18.5" customHeight="1" x14ac:dyDescent="0.2">
      <c r="A11" s="305" t="str">
        <f ca="1">"　 ② 人的損害の１事故当たりの合計の限度額： "&amp;IF(ISNUMBER(AQ12),FIXED(AQ12,0),"")&amp;" 億円"</f>
        <v>　 ② 人的損害の１事故当たりの合計の限度額：  億円</v>
      </c>
      <c r="B11" s="194"/>
      <c r="C11" s="194"/>
      <c r="D11" s="194"/>
      <c r="E11" s="194"/>
      <c r="F11" s="194"/>
      <c r="G11" s="194"/>
      <c r="H11" s="194"/>
      <c r="I11" s="194"/>
      <c r="J11" s="194"/>
      <c r="K11" s="194"/>
      <c r="L11" s="194"/>
      <c r="M11" s="194"/>
      <c r="N11" s="194"/>
      <c r="O11" s="194"/>
      <c r="P11" s="194"/>
      <c r="Q11" s="194"/>
      <c r="R11" s="194"/>
      <c r="S11" s="194"/>
      <c r="T11" s="194"/>
      <c r="U11" s="194"/>
      <c r="V11" s="194"/>
      <c r="W11" s="194"/>
      <c r="X11" s="194"/>
      <c r="Y11" s="194"/>
      <c r="Z11" s="194"/>
      <c r="AA11" s="194"/>
      <c r="AB11" s="194"/>
      <c r="AC11" s="194"/>
      <c r="AD11" s="194"/>
      <c r="AE11" s="194"/>
      <c r="AF11" s="194"/>
      <c r="AG11" s="194"/>
      <c r="AH11" s="194"/>
      <c r="AI11" s="194"/>
      <c r="AJ11" s="194"/>
      <c r="AK11" s="194"/>
      <c r="AL11" s="194"/>
      <c r="AM11" s="194"/>
      <c r="AN11" s="194"/>
      <c r="AO11" s="194"/>
      <c r="AQ11" s="2" t="str">
        <f ca="1">IF(AQ7="締結していない",0,IF(入力!D85="",様式14!$AQ$5&amp;様式14!$AR$5&amp;ROW(入力!D85)&amp;" 未入力",入力!D85))</f>
        <v>入力D85 未入力</v>
      </c>
    </row>
    <row r="12" spans="1:43" ht="18.5" customHeight="1" x14ac:dyDescent="0.2">
      <c r="A12" s="305" t="str">
        <f ca="1">"　 ③ 物的損害の１事故当たりの限度額： "&amp;IF(ISNUMBER(AQ13),FIXED(AQ13,0),"")&amp;" 億円"</f>
        <v>　 ③ 物的損害の１事故当たりの限度額：  億円</v>
      </c>
      <c r="B12" s="194"/>
      <c r="C12" s="194"/>
      <c r="D12" s="194"/>
      <c r="E12" s="194"/>
      <c r="F12" s="194"/>
      <c r="G12" s="194"/>
      <c r="H12" s="194"/>
      <c r="I12" s="194"/>
      <c r="J12" s="194"/>
      <c r="K12" s="194"/>
      <c r="L12" s="194"/>
      <c r="M12" s="194"/>
      <c r="N12" s="194"/>
      <c r="O12" s="194"/>
      <c r="P12" s="194"/>
      <c r="Q12" s="194"/>
      <c r="R12" s="194"/>
      <c r="S12" s="194"/>
      <c r="T12" s="194"/>
      <c r="U12" s="194"/>
      <c r="V12" s="194"/>
      <c r="W12" s="194"/>
      <c r="X12" s="194"/>
      <c r="Y12" s="194"/>
      <c r="Z12" s="194"/>
      <c r="AA12" s="194"/>
      <c r="AB12" s="194"/>
      <c r="AC12" s="194"/>
      <c r="AD12" s="194"/>
      <c r="AE12" s="194"/>
      <c r="AF12" s="194"/>
      <c r="AG12" s="194"/>
      <c r="AH12" s="194"/>
      <c r="AI12" s="194"/>
      <c r="AJ12" s="194"/>
      <c r="AK12" s="194"/>
      <c r="AL12" s="194"/>
      <c r="AM12" s="194"/>
      <c r="AN12" s="194"/>
      <c r="AO12" s="194"/>
      <c r="AQ12" s="2" t="str">
        <f ca="1">IF(AQ7="締結していない",0,IF(入力!D86="",様式14!$AQ$5&amp;様式14!$AR$5&amp;ROW(入力!D86)&amp;" 未入力",入力!D86))</f>
        <v>入力D86 未入力</v>
      </c>
    </row>
    <row r="13" spans="1:43" ht="18.5" customHeight="1" x14ac:dyDescent="0.2">
      <c r="A13" s="305" t="str">
        <f ca="1">" (4) 法令違反が原因の事故についての補償の免責："&amp;IF(COUNTIF(AQ14,"*補償されない*"),"■","□")&amp;"あり　"&amp;IF(COUNTIF(AQ14,"*ではない*"),"■","□")&amp;"なし"</f>
        <v xml:space="preserve"> (4) 法令違反が原因の事故についての補償の免責：□あり　□なし</v>
      </c>
      <c r="B13" s="194"/>
      <c r="C13" s="194"/>
      <c r="D13" s="194"/>
      <c r="E13" s="194"/>
      <c r="F13" s="194"/>
      <c r="G13" s="194"/>
      <c r="H13" s="194"/>
      <c r="I13" s="194"/>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4"/>
      <c r="AK13" s="194"/>
      <c r="AL13" s="194"/>
      <c r="AM13" s="194"/>
      <c r="AN13" s="194"/>
      <c r="AO13" s="194"/>
      <c r="AQ13" s="2" t="str">
        <f ca="1">IF(AQ7="締結していない",0,IF(入力!D87="",様式14!$AQ$5&amp;様式14!$AR$5&amp;ROW(入力!D87)&amp;" 未入力",入力!D87))</f>
        <v>入力D87 未入力</v>
      </c>
    </row>
    <row r="14" spans="1:43" ht="18.5" customHeight="1" x14ac:dyDescent="0.2">
      <c r="A14" s="305" t="str">
        <f ca="1">" (5) 保険期間中の保険金支払額の制限："&amp;IF(COUNTIF(AQ15,"*ある*"),"■","□")&amp;"あり　"&amp;IF(COUNTIF(AQ15,"*ない*"),"■","□")&amp;"なし"</f>
        <v xml:space="preserve"> (5) 保険期間中の保険金支払額の制限：□あり　□なし</v>
      </c>
      <c r="B14" s="194"/>
      <c r="C14" s="194"/>
      <c r="D14" s="194"/>
      <c r="E14" s="194"/>
      <c r="F14" s="194"/>
      <c r="G14" s="194"/>
      <c r="H14" s="194"/>
      <c r="I14" s="194"/>
      <c r="J14" s="194"/>
      <c r="K14" s="194"/>
      <c r="L14" s="194"/>
      <c r="M14" s="194"/>
      <c r="N14" s="194"/>
      <c r="O14" s="194"/>
      <c r="P14" s="194"/>
      <c r="Q14" s="194"/>
      <c r="R14" s="194"/>
      <c r="S14" s="194"/>
      <c r="T14" s="194"/>
      <c r="U14" s="194"/>
      <c r="V14" s="194"/>
      <c r="W14" s="194"/>
      <c r="X14" s="194"/>
      <c r="Y14" s="194"/>
      <c r="Z14" s="194"/>
      <c r="AA14" s="194"/>
      <c r="AB14" s="194"/>
      <c r="AC14" s="194"/>
      <c r="AD14" s="194"/>
      <c r="AE14" s="194"/>
      <c r="AF14" s="194"/>
      <c r="AG14" s="194"/>
      <c r="AH14" s="194"/>
      <c r="AI14" s="194"/>
      <c r="AJ14" s="194"/>
      <c r="AK14" s="194"/>
      <c r="AL14" s="194"/>
      <c r="AM14" s="194"/>
      <c r="AN14" s="194"/>
      <c r="AO14" s="194"/>
      <c r="AQ14" s="2" t="str">
        <f ca="1">IF(AQ7="締結していない","",IF(入力!D88="",様式14!$AQ$5&amp;様式14!$AR$5&amp;ROW(入力!D88)&amp;" 未入力",入力!D88))</f>
        <v>入力D88 未入力</v>
      </c>
    </row>
    <row r="15" spans="1:43" ht="18.5" customHeight="1" x14ac:dyDescent="0.2">
      <c r="A15" s="305" t="s">
        <v>204</v>
      </c>
      <c r="B15" s="194"/>
      <c r="C15" s="194"/>
      <c r="D15" s="194"/>
      <c r="E15" s="194"/>
      <c r="F15" s="194"/>
      <c r="G15" s="194"/>
      <c r="H15" s="194"/>
      <c r="I15" s="194"/>
      <c r="J15" s="194"/>
      <c r="K15" s="194"/>
      <c r="L15" s="194"/>
      <c r="M15" s="194"/>
      <c r="N15" s="194"/>
      <c r="O15" s="194"/>
      <c r="P15" s="194"/>
      <c r="Q15" s="194"/>
      <c r="R15" s="194"/>
      <c r="S15" s="194"/>
      <c r="T15" s="194"/>
      <c r="U15" s="194"/>
      <c r="V15" s="194"/>
      <c r="W15" s="194"/>
      <c r="X15" s="194"/>
      <c r="Y15" s="194"/>
      <c r="Z15" s="194"/>
      <c r="AA15" s="194"/>
      <c r="AB15" s="194"/>
      <c r="AC15" s="194"/>
      <c r="AD15" s="194"/>
      <c r="AE15" s="194"/>
      <c r="AF15" s="194"/>
      <c r="AG15" s="194"/>
      <c r="AH15" s="194"/>
      <c r="AI15" s="194"/>
      <c r="AJ15" s="194"/>
      <c r="AK15" s="194"/>
      <c r="AL15" s="194"/>
      <c r="AM15" s="194"/>
      <c r="AN15" s="194"/>
      <c r="AO15" s="194"/>
      <c r="AQ15" s="2" t="str">
        <f ca="1">IF(AQ7="締結していない","",IF(入力!D89="",様式14!$AQ$5&amp;様式14!$AR$5&amp;ROW(入力!D89)&amp;" 未入力",入力!D89))</f>
        <v>入力D89 未入力</v>
      </c>
    </row>
    <row r="16" spans="1:43" ht="18.5" customHeight="1" x14ac:dyDescent="0.2">
      <c r="A16" s="305" t="str">
        <f ca="1">"　 ① 人的損害の１人当たりの限度額： "&amp;IF(ISNUMBER(AQ17),FIXED(AQ17,0),"")&amp;" 万円"</f>
        <v>　 ① 人的損害の１人当たりの限度額：  万円</v>
      </c>
      <c r="B16" s="194"/>
      <c r="C16" s="194"/>
      <c r="D16" s="194"/>
      <c r="E16" s="194"/>
      <c r="F16" s="194"/>
      <c r="G16" s="194"/>
      <c r="H16" s="194"/>
      <c r="I16" s="194"/>
      <c r="J16" s="194"/>
      <c r="K16" s="194"/>
      <c r="L16" s="194"/>
      <c r="M16" s="194"/>
      <c r="N16" s="194"/>
      <c r="O16" s="194"/>
      <c r="P16" s="194"/>
      <c r="Q16" s="194"/>
      <c r="R16" s="194"/>
      <c r="S16" s="194"/>
      <c r="T16" s="194"/>
      <c r="U16" s="194"/>
      <c r="V16" s="194"/>
      <c r="W16" s="194"/>
      <c r="X16" s="194"/>
      <c r="Y16" s="194"/>
      <c r="Z16" s="194"/>
      <c r="AA16" s="194"/>
      <c r="AB16" s="194"/>
      <c r="AC16" s="194"/>
      <c r="AD16" s="194"/>
      <c r="AE16" s="194"/>
      <c r="AF16" s="194"/>
      <c r="AG16" s="194"/>
      <c r="AH16" s="194"/>
      <c r="AI16" s="194"/>
      <c r="AJ16" s="194"/>
      <c r="AK16" s="194"/>
      <c r="AL16" s="194"/>
      <c r="AM16" s="194"/>
      <c r="AN16" s="194"/>
      <c r="AO16" s="194"/>
    </row>
    <row r="17" spans="1:43" ht="18.5" customHeight="1" x14ac:dyDescent="0.2">
      <c r="A17" s="305" t="str">
        <f ca="1">"　 ② 物的損害の１事故当たりの限度額： "&amp;IF(ISNUMBER(AQ18),FIXED(AQ18,0),"")&amp;" 万円"</f>
        <v>　 ② 物的損害の１事故当たりの限度額：  万円</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c r="AL17" s="194"/>
      <c r="AM17" s="194"/>
      <c r="AN17" s="194"/>
      <c r="AO17" s="194"/>
      <c r="AQ17" s="2" t="str">
        <f ca="1">IF(AQ7="締結していない",0,IF(入力!D90="",様式14!$AQ$5&amp;様式14!$AR$5&amp;ROW(入力!D90)&amp;" 未入力",入力!D90))</f>
        <v>入力D90 未入力</v>
      </c>
    </row>
    <row r="18" spans="1:43" ht="18.5" customHeight="1" x14ac:dyDescent="0.2">
      <c r="A18" s="305" t="str">
        <f ca="1">"　 ③ １事故当たりの合計の限度額： "&amp;IF(ISNUMBER(AQ19),FIXED(AQ19,0),"")&amp;" 万円"</f>
        <v>　 ③ １事故当たりの合計の限度額：  万円</v>
      </c>
      <c r="B18" s="194"/>
      <c r="C18" s="194"/>
      <c r="D18" s="194"/>
      <c r="E18" s="194"/>
      <c r="F18" s="194"/>
      <c r="G18" s="194"/>
      <c r="H18" s="194"/>
      <c r="I18" s="194"/>
      <c r="J18" s="194"/>
      <c r="K18" s="194"/>
      <c r="L18" s="194"/>
      <c r="M18" s="194"/>
      <c r="N18" s="194"/>
      <c r="O18" s="194"/>
      <c r="P18" s="194"/>
      <c r="Q18" s="194"/>
      <c r="R18" s="194"/>
      <c r="S18" s="194"/>
      <c r="T18" s="194"/>
      <c r="U18" s="194"/>
      <c r="V18" s="194"/>
      <c r="W18" s="194"/>
      <c r="X18" s="194"/>
      <c r="Y18" s="194"/>
      <c r="Z18" s="194"/>
      <c r="AA18" s="194"/>
      <c r="AB18" s="194"/>
      <c r="AC18" s="194"/>
      <c r="AD18" s="194"/>
      <c r="AE18" s="194"/>
      <c r="AF18" s="194"/>
      <c r="AG18" s="194"/>
      <c r="AH18" s="194"/>
      <c r="AI18" s="194"/>
      <c r="AJ18" s="194"/>
      <c r="AK18" s="194"/>
      <c r="AL18" s="194"/>
      <c r="AM18" s="194"/>
      <c r="AN18" s="194"/>
      <c r="AO18" s="194"/>
      <c r="AQ18" s="2" t="str">
        <f ca="1">IF(AQ7="締結していない",0,IF(入力!D91="",様式14!$AQ$5&amp;様式14!$AR$5&amp;ROW(入力!D91)&amp;" 未入力",入力!D91))</f>
        <v>入力D91 未入力</v>
      </c>
    </row>
    <row r="19" spans="1:43" ht="18.5" customHeight="1" x14ac:dyDescent="0.2">
      <c r="A19" s="305" t="str">
        <f ca="1">" (7) 免責金額： "&amp;IF(ISNUMBER(AQ20),FIXED(AQ20,0),"")&amp;" 円"</f>
        <v xml:space="preserve"> (7) 免責金額：  円</v>
      </c>
      <c r="B19" s="194"/>
      <c r="C19" s="194"/>
      <c r="D19" s="194"/>
      <c r="E19" s="194"/>
      <c r="F19" s="194"/>
      <c r="G19" s="194"/>
      <c r="H19" s="194"/>
      <c r="I19" s="194"/>
      <c r="J19" s="194"/>
      <c r="K19" s="194"/>
      <c r="L19" s="194"/>
      <c r="M19" s="194"/>
      <c r="N19" s="194"/>
      <c r="O19" s="194"/>
      <c r="P19" s="194"/>
      <c r="Q19" s="194"/>
      <c r="R19" s="194"/>
      <c r="S19" s="194"/>
      <c r="T19" s="194"/>
      <c r="U19" s="194"/>
      <c r="V19" s="194"/>
      <c r="W19" s="194"/>
      <c r="X19" s="194"/>
      <c r="Y19" s="194"/>
      <c r="Z19" s="194"/>
      <c r="AA19" s="194"/>
      <c r="AB19" s="194"/>
      <c r="AC19" s="194"/>
      <c r="AD19" s="194"/>
      <c r="AE19" s="194"/>
      <c r="AF19" s="194"/>
      <c r="AG19" s="194"/>
      <c r="AH19" s="194"/>
      <c r="AI19" s="194"/>
      <c r="AJ19" s="194"/>
      <c r="AK19" s="194"/>
      <c r="AL19" s="194"/>
      <c r="AM19" s="194"/>
      <c r="AN19" s="194"/>
      <c r="AO19" s="194"/>
      <c r="AQ19" s="2" t="str">
        <f ca="1">IF(AQ7="締結していない",0,IF(入力!D92="",様式14!$AQ$5&amp;様式14!$AR$5&amp;ROW(入力!D92)&amp;" 未入力",入力!D92))</f>
        <v>入力D92 未入力</v>
      </c>
    </row>
    <row r="20" spans="1:43" ht="18.5" customHeight="1" x14ac:dyDescent="0.2">
      <c r="A20" s="24"/>
      <c r="B20" s="24"/>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Q20" s="2" t="str">
        <f ca="1">IF(AQ7="締結していない","－",IF(入力!D93="",様式14!$AQ$5&amp;様式14!$AR$5&amp;ROW(入力!D93)&amp;" 未入力",入力!D93))</f>
        <v>入力D93 未入力</v>
      </c>
    </row>
    <row r="21" spans="1:43" ht="18.5" customHeight="1" x14ac:dyDescent="0.2">
      <c r="A21" s="304" t="s">
        <v>76</v>
      </c>
      <c r="B21" s="194"/>
      <c r="C21" s="194"/>
      <c r="D21" s="194"/>
      <c r="E21" s="194"/>
      <c r="F21" s="194"/>
      <c r="G21" s="194"/>
      <c r="H21" s="194"/>
      <c r="I21" s="194"/>
      <c r="J21" s="194"/>
      <c r="K21" s="194"/>
      <c r="L21" s="194"/>
      <c r="M21" s="194"/>
      <c r="N21" s="194"/>
      <c r="O21" s="194"/>
      <c r="P21" s="194"/>
      <c r="Q21" s="194"/>
      <c r="R21" s="194"/>
      <c r="S21" s="194"/>
      <c r="T21" s="194"/>
      <c r="U21" s="194"/>
      <c r="V21" s="194"/>
      <c r="W21" s="194"/>
      <c r="X21" s="194"/>
      <c r="Y21" s="194"/>
      <c r="Z21" s="194"/>
      <c r="AA21" s="194"/>
      <c r="AB21" s="194"/>
      <c r="AC21" s="194"/>
      <c r="AD21" s="194"/>
      <c r="AE21" s="194"/>
      <c r="AF21" s="194"/>
      <c r="AG21" s="194"/>
      <c r="AH21" s="194"/>
      <c r="AI21" s="194"/>
      <c r="AJ21" s="194"/>
      <c r="AK21" s="194"/>
      <c r="AL21" s="194"/>
      <c r="AM21" s="194"/>
      <c r="AN21" s="194"/>
      <c r="AO21" s="194"/>
    </row>
    <row r="22" spans="1:43" ht="18.5" customHeight="1" x14ac:dyDescent="0.2">
      <c r="A22" s="305" t="str">
        <f ca="1">" (1) 保険者名："&amp;AQ23</f>
        <v xml:space="preserve"> (1) 保険者名：入力D95 未入力</v>
      </c>
      <c r="B22" s="194"/>
      <c r="C22" s="194"/>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c r="AK22" s="194"/>
      <c r="AL22" s="194"/>
      <c r="AM22" s="194"/>
      <c r="AN22" s="194"/>
      <c r="AO22" s="194"/>
      <c r="AQ22" s="2" t="str">
        <f ca="1">IF(入力!D94="",様式14!$AQ$5&amp;様式14!$AR$5&amp;ROW(入力!D94)&amp;" 未入力",入力!D94)</f>
        <v>入力D94 未入力</v>
      </c>
    </row>
    <row r="23" spans="1:43" ht="18.5" customHeight="1" x14ac:dyDescent="0.2">
      <c r="A23" s="305" t="str">
        <f ca="1">" (2) 保険の名称："&amp;AQ24</f>
        <v xml:space="preserve"> (2) 保険の名称：入力D96 未入力</v>
      </c>
      <c r="B23" s="194"/>
      <c r="C23" s="194"/>
      <c r="D23" s="194"/>
      <c r="E23" s="194"/>
      <c r="F23" s="194"/>
      <c r="G23" s="194"/>
      <c r="H23" s="194"/>
      <c r="I23" s="194"/>
      <c r="J23" s="194"/>
      <c r="K23" s="194"/>
      <c r="L23" s="194"/>
      <c r="M23" s="194"/>
      <c r="N23" s="194"/>
      <c r="O23" s="194"/>
      <c r="P23" s="194"/>
      <c r="Q23" s="194"/>
      <c r="R23" s="194"/>
      <c r="S23" s="194"/>
      <c r="T23" s="194"/>
      <c r="U23" s="194"/>
      <c r="V23" s="194"/>
      <c r="W23" s="194"/>
      <c r="X23" s="194"/>
      <c r="Y23" s="194"/>
      <c r="Z23" s="194"/>
      <c r="AA23" s="194"/>
      <c r="AB23" s="194"/>
      <c r="AC23" s="194"/>
      <c r="AD23" s="194"/>
      <c r="AE23" s="194"/>
      <c r="AF23" s="194"/>
      <c r="AG23" s="194"/>
      <c r="AH23" s="194"/>
      <c r="AI23" s="194"/>
      <c r="AJ23" s="194"/>
      <c r="AK23" s="194"/>
      <c r="AL23" s="194"/>
      <c r="AM23" s="194"/>
      <c r="AN23" s="194"/>
      <c r="AO23" s="194"/>
      <c r="AQ23" s="2" t="str">
        <f ca="1">IF(AQ22="締結していない","受託に係る損賠賠償責任保険の契約締結なし",IF(入力!D95="",様式14!$AQ$5&amp;様式14!$AR$5&amp;ROW(入力!D95)&amp;" 未入力",入力!D95))</f>
        <v>入力D95 未入力</v>
      </c>
    </row>
    <row r="24" spans="1:43" ht="18.5" customHeight="1" x14ac:dyDescent="0.2">
      <c r="A24" s="305" t="s">
        <v>205</v>
      </c>
      <c r="B24" s="194"/>
      <c r="C24" s="194"/>
      <c r="D24" s="194"/>
      <c r="E24" s="194"/>
      <c r="F24" s="194"/>
      <c r="G24" s="194"/>
      <c r="H24" s="194"/>
      <c r="I24" s="194"/>
      <c r="J24" s="194"/>
      <c r="K24" s="194"/>
      <c r="L24" s="194"/>
      <c r="M24" s="194"/>
      <c r="N24" s="194"/>
      <c r="O24" s="194"/>
      <c r="P24" s="194"/>
      <c r="Q24" s="194"/>
      <c r="R24" s="194"/>
      <c r="S24" s="194"/>
      <c r="T24" s="194"/>
      <c r="U24" s="194"/>
      <c r="V24" s="194"/>
      <c r="W24" s="194"/>
      <c r="X24" s="194"/>
      <c r="Y24" s="194"/>
      <c r="Z24" s="194"/>
      <c r="AA24" s="194"/>
      <c r="AB24" s="194"/>
      <c r="AC24" s="194"/>
      <c r="AD24" s="194"/>
      <c r="AE24" s="194"/>
      <c r="AF24" s="194"/>
      <c r="AG24" s="194"/>
      <c r="AH24" s="194"/>
      <c r="AI24" s="194"/>
      <c r="AJ24" s="194"/>
      <c r="AK24" s="194"/>
      <c r="AL24" s="194"/>
      <c r="AM24" s="194"/>
      <c r="AN24" s="194"/>
      <c r="AO24" s="194"/>
      <c r="AQ24" s="2" t="str">
        <f ca="1">IF(AQ22="締結していない","－",IF(入力!D96="",様式14!$AQ$5&amp;様式14!$AR$5&amp;ROW(入力!D96)&amp;" 未入力",入力!D96))</f>
        <v>入力D96 未入力</v>
      </c>
    </row>
    <row r="25" spans="1:43" ht="18.5" customHeight="1" x14ac:dyDescent="0.2">
      <c r="A25" s="305" t="str">
        <f ca="1">"　 ① 人的損害の１人当たりの限度額： "&amp;IF(ISNUMBER(AQ26),FIXED(AQ26,0),"")&amp;" 億円"</f>
        <v>　 ① 人的損害の１人当たりの限度額：  億円</v>
      </c>
      <c r="B25" s="194"/>
      <c r="C25" s="194"/>
      <c r="D25" s="194"/>
      <c r="E25" s="194"/>
      <c r="F25" s="194"/>
      <c r="G25" s="194"/>
      <c r="H25" s="194"/>
      <c r="I25" s="194"/>
      <c r="J25" s="194"/>
      <c r="K25" s="194"/>
      <c r="L25" s="194"/>
      <c r="M25" s="194"/>
      <c r="N25" s="194"/>
      <c r="O25" s="194"/>
      <c r="P25" s="194"/>
      <c r="Q25" s="194"/>
      <c r="R25" s="194"/>
      <c r="S25" s="194"/>
      <c r="T25" s="194"/>
      <c r="U25" s="194"/>
      <c r="V25" s="194"/>
      <c r="W25" s="194"/>
      <c r="X25" s="194"/>
      <c r="Y25" s="194"/>
      <c r="Z25" s="194"/>
      <c r="AA25" s="194"/>
      <c r="AB25" s="194"/>
      <c r="AC25" s="194"/>
      <c r="AD25" s="194"/>
      <c r="AE25" s="194"/>
      <c r="AF25" s="194"/>
      <c r="AG25" s="194"/>
      <c r="AH25" s="194"/>
      <c r="AI25" s="194"/>
      <c r="AJ25" s="194"/>
      <c r="AK25" s="194"/>
      <c r="AL25" s="194"/>
      <c r="AM25" s="194"/>
      <c r="AN25" s="194"/>
      <c r="AO25" s="194"/>
    </row>
    <row r="26" spans="1:43" ht="18.5" customHeight="1" x14ac:dyDescent="0.2">
      <c r="A26" s="305" t="str">
        <f ca="1">"　 ② 人的損害の１事故当たりの合計の限度額： "&amp;IF(ISNUMBER(AQ27),FIXED(AQ27,0),"")&amp;" 億円"</f>
        <v>　 ② 人的損害の１事故当たりの合計の限度額：  億円</v>
      </c>
      <c r="B26" s="194"/>
      <c r="C26" s="194"/>
      <c r="D26" s="194"/>
      <c r="E26" s="194"/>
      <c r="F26" s="194"/>
      <c r="G26" s="194"/>
      <c r="H26" s="194"/>
      <c r="I26" s="194"/>
      <c r="J26" s="194"/>
      <c r="K26" s="194"/>
      <c r="L26" s="194"/>
      <c r="M26" s="194"/>
      <c r="N26" s="194"/>
      <c r="O26" s="194"/>
      <c r="P26" s="194"/>
      <c r="Q26" s="194"/>
      <c r="R26" s="194"/>
      <c r="S26" s="194"/>
      <c r="T26" s="194"/>
      <c r="U26" s="194"/>
      <c r="V26" s="194"/>
      <c r="W26" s="194"/>
      <c r="X26" s="194"/>
      <c r="Y26" s="194"/>
      <c r="Z26" s="194"/>
      <c r="AA26" s="194"/>
      <c r="AB26" s="194"/>
      <c r="AC26" s="194"/>
      <c r="AD26" s="194"/>
      <c r="AE26" s="194"/>
      <c r="AF26" s="194"/>
      <c r="AG26" s="194"/>
      <c r="AH26" s="194"/>
      <c r="AI26" s="194"/>
      <c r="AJ26" s="194"/>
      <c r="AK26" s="194"/>
      <c r="AL26" s="194"/>
      <c r="AM26" s="194"/>
      <c r="AN26" s="194"/>
      <c r="AO26" s="194"/>
      <c r="AQ26" s="2" t="str">
        <f ca="1">IF(AQ22="締結していない",0,IF(入力!D97="",様式14!$AQ$5&amp;様式14!$AR$5&amp;ROW(入力!D97)&amp;" 未入力",入力!D97))</f>
        <v>入力D97 未入力</v>
      </c>
    </row>
    <row r="27" spans="1:43" ht="18.5" customHeight="1" x14ac:dyDescent="0.2">
      <c r="A27" s="305" t="str">
        <f ca="1">"　 ③ 物的損害の１事故当たりの限度額： "&amp;IF(ISNUMBER(AQ28),FIXED(AQ28,0),"")&amp;" 億円"</f>
        <v>　 ③ 物的損害の１事故当たりの限度額：  億円</v>
      </c>
      <c r="B27" s="194"/>
      <c r="C27" s="194"/>
      <c r="D27" s="194"/>
      <c r="E27" s="194"/>
      <c r="F27" s="194"/>
      <c r="G27" s="194"/>
      <c r="H27" s="194"/>
      <c r="I27" s="194"/>
      <c r="J27" s="194"/>
      <c r="K27" s="194"/>
      <c r="L27" s="194"/>
      <c r="M27" s="194"/>
      <c r="N27" s="194"/>
      <c r="O27" s="194"/>
      <c r="P27" s="194"/>
      <c r="Q27" s="194"/>
      <c r="R27" s="194"/>
      <c r="S27" s="194"/>
      <c r="T27" s="194"/>
      <c r="U27" s="194"/>
      <c r="V27" s="194"/>
      <c r="W27" s="194"/>
      <c r="X27" s="194"/>
      <c r="Y27" s="194"/>
      <c r="Z27" s="194"/>
      <c r="AA27" s="194"/>
      <c r="AB27" s="194"/>
      <c r="AC27" s="194"/>
      <c r="AD27" s="194"/>
      <c r="AE27" s="194"/>
      <c r="AF27" s="194"/>
      <c r="AG27" s="194"/>
      <c r="AH27" s="194"/>
      <c r="AI27" s="194"/>
      <c r="AJ27" s="194"/>
      <c r="AK27" s="194"/>
      <c r="AL27" s="194"/>
      <c r="AM27" s="194"/>
      <c r="AN27" s="194"/>
      <c r="AO27" s="194"/>
      <c r="AQ27" s="2" t="str">
        <f ca="1">IF(AQ22="締結していない",0,IF(入力!D98="",様式14!$AQ$5&amp;様式14!$AR$5&amp;ROW(入力!D98)&amp;" 未入力",入力!D98))</f>
        <v>入力D98 未入力</v>
      </c>
    </row>
    <row r="28" spans="1:43" ht="18.5" customHeight="1" x14ac:dyDescent="0.2">
      <c r="A28" s="305" t="str">
        <f ca="1">" (4) 法令違反が原因の事故についての補償の免責："&amp;IF(COUNTIF(AQ29,"*補償されない*"),"■","□")&amp;"あり　"&amp;IF(COUNTIF(AQ29,"*ではない*"),"■","□")&amp;"なし"</f>
        <v xml:space="preserve"> (4) 法令違反が原因の事故についての補償の免責：□あり　□なし</v>
      </c>
      <c r="B28" s="194"/>
      <c r="C28" s="194"/>
      <c r="D28" s="194"/>
      <c r="E28" s="194"/>
      <c r="F28" s="194"/>
      <c r="G28" s="194"/>
      <c r="H28" s="194"/>
      <c r="I28" s="194"/>
      <c r="J28" s="194"/>
      <c r="K28" s="194"/>
      <c r="L28" s="194"/>
      <c r="M28" s="194"/>
      <c r="N28" s="194"/>
      <c r="O28" s="194"/>
      <c r="P28" s="194"/>
      <c r="Q28" s="194"/>
      <c r="R28" s="194"/>
      <c r="S28" s="194"/>
      <c r="T28" s="194"/>
      <c r="U28" s="194"/>
      <c r="V28" s="194"/>
      <c r="W28" s="194"/>
      <c r="X28" s="194"/>
      <c r="Y28" s="194"/>
      <c r="Z28" s="194"/>
      <c r="AA28" s="194"/>
      <c r="AB28" s="194"/>
      <c r="AC28" s="194"/>
      <c r="AD28" s="194"/>
      <c r="AE28" s="194"/>
      <c r="AF28" s="194"/>
      <c r="AG28" s="194"/>
      <c r="AH28" s="194"/>
      <c r="AI28" s="194"/>
      <c r="AJ28" s="194"/>
      <c r="AK28" s="194"/>
      <c r="AL28" s="194"/>
      <c r="AM28" s="194"/>
      <c r="AN28" s="194"/>
      <c r="AO28" s="194"/>
      <c r="AQ28" s="2" t="str">
        <f ca="1">IF(AQ22="締結していない",0,IF(入力!D99="",様式14!$AQ$5&amp;様式14!$AR$5&amp;ROW(入力!D99)&amp;" 未入力",入力!D99))</f>
        <v>入力D99 未入力</v>
      </c>
    </row>
    <row r="29" spans="1:43" ht="18.5" customHeight="1" x14ac:dyDescent="0.2">
      <c r="A29" s="305" t="str">
        <f ca="1">" (5) 保険期間中の保険金支払額の制限："&amp;IF(COUNTIF(AQ30,"*ある*"),"■","□")&amp;"あり　"&amp;IF(COUNTIF(AQ30,"*ない*"),"■","□")&amp;"なし"</f>
        <v xml:space="preserve"> (5) 保険期間中の保険金支払額の制限：□あり　□なし</v>
      </c>
      <c r="B29" s="194"/>
      <c r="C29" s="194"/>
      <c r="D29" s="194"/>
      <c r="E29" s="194"/>
      <c r="F29" s="194"/>
      <c r="G29" s="194"/>
      <c r="H29" s="194"/>
      <c r="I29" s="194"/>
      <c r="J29" s="194"/>
      <c r="K29" s="194"/>
      <c r="L29" s="194"/>
      <c r="M29" s="194"/>
      <c r="N29" s="194"/>
      <c r="O29" s="194"/>
      <c r="P29" s="194"/>
      <c r="Q29" s="194"/>
      <c r="R29" s="194"/>
      <c r="S29" s="194"/>
      <c r="T29" s="194"/>
      <c r="U29" s="194"/>
      <c r="V29" s="194"/>
      <c r="W29" s="194"/>
      <c r="X29" s="194"/>
      <c r="Y29" s="194"/>
      <c r="Z29" s="194"/>
      <c r="AA29" s="194"/>
      <c r="AB29" s="194"/>
      <c r="AC29" s="194"/>
      <c r="AD29" s="194"/>
      <c r="AE29" s="194"/>
      <c r="AF29" s="194"/>
      <c r="AG29" s="194"/>
      <c r="AH29" s="194"/>
      <c r="AI29" s="194"/>
      <c r="AJ29" s="194"/>
      <c r="AK29" s="194"/>
      <c r="AL29" s="194"/>
      <c r="AM29" s="194"/>
      <c r="AN29" s="194"/>
      <c r="AO29" s="194"/>
      <c r="AQ29" s="2" t="str">
        <f ca="1">IF(AQ22="締結していない","",IF(入力!D100="",様式14!$AQ$5&amp;様式14!$AR$5&amp;ROW(入力!D100)&amp;" 未入力",入力!D100))</f>
        <v>入力D100 未入力</v>
      </c>
    </row>
    <row r="30" spans="1:43" ht="18.5" customHeight="1" x14ac:dyDescent="0.2">
      <c r="A30" s="305" t="s">
        <v>206</v>
      </c>
      <c r="B30" s="194"/>
      <c r="C30" s="194"/>
      <c r="D30" s="194"/>
      <c r="E30" s="194"/>
      <c r="F30" s="194"/>
      <c r="G30" s="194"/>
      <c r="H30" s="194"/>
      <c r="I30" s="194"/>
      <c r="J30" s="194"/>
      <c r="K30" s="194"/>
      <c r="L30" s="194"/>
      <c r="M30" s="194"/>
      <c r="N30" s="194"/>
      <c r="O30" s="194"/>
      <c r="P30" s="194"/>
      <c r="Q30" s="194"/>
      <c r="R30" s="194"/>
      <c r="S30" s="194"/>
      <c r="T30" s="194"/>
      <c r="U30" s="194"/>
      <c r="V30" s="194"/>
      <c r="W30" s="194"/>
      <c r="X30" s="194"/>
      <c r="Y30" s="194"/>
      <c r="Z30" s="194"/>
      <c r="AA30" s="194"/>
      <c r="AB30" s="194"/>
      <c r="AC30" s="194"/>
      <c r="AD30" s="194"/>
      <c r="AE30" s="194"/>
      <c r="AF30" s="194"/>
      <c r="AG30" s="194"/>
      <c r="AH30" s="194"/>
      <c r="AI30" s="194"/>
      <c r="AJ30" s="194"/>
      <c r="AK30" s="194"/>
      <c r="AL30" s="194"/>
      <c r="AM30" s="194"/>
      <c r="AN30" s="194"/>
      <c r="AO30" s="194"/>
      <c r="AQ30" s="2" t="str">
        <f ca="1">IF(AQ22="締結していない","",IF(入力!D101="",様式14!$AQ$5&amp;様式14!$AR$5&amp;ROW(入力!D101)&amp;" 未入力",入力!D101))</f>
        <v>入力D101 未入力</v>
      </c>
    </row>
    <row r="31" spans="1:43" ht="18.5" customHeight="1" x14ac:dyDescent="0.2">
      <c r="A31" s="305" t="str">
        <f ca="1">"　 ① 人的損害の１人当たりの限度額： "&amp;IF(ISNUMBER(AQ32),FIXED(AQ32,0),"")&amp;" 万円"</f>
        <v>　 ① 人的損害の１人当たりの限度額：  万円</v>
      </c>
      <c r="B31" s="194"/>
      <c r="C31" s="194"/>
      <c r="D31" s="194"/>
      <c r="E31" s="194"/>
      <c r="F31" s="194"/>
      <c r="G31" s="194"/>
      <c r="H31" s="194"/>
      <c r="I31" s="194"/>
      <c r="J31" s="194"/>
      <c r="K31" s="194"/>
      <c r="L31" s="194"/>
      <c r="M31" s="194"/>
      <c r="N31" s="194"/>
      <c r="O31" s="194"/>
      <c r="P31" s="194"/>
      <c r="Q31" s="194"/>
      <c r="R31" s="194"/>
      <c r="S31" s="194"/>
      <c r="T31" s="194"/>
      <c r="U31" s="194"/>
      <c r="V31" s="194"/>
      <c r="W31" s="194"/>
      <c r="X31" s="194"/>
      <c r="Y31" s="194"/>
      <c r="Z31" s="194"/>
      <c r="AA31" s="194"/>
      <c r="AB31" s="194"/>
      <c r="AC31" s="194"/>
      <c r="AD31" s="194"/>
      <c r="AE31" s="194"/>
      <c r="AF31" s="194"/>
      <c r="AG31" s="194"/>
      <c r="AH31" s="194"/>
      <c r="AI31" s="194"/>
      <c r="AJ31" s="194"/>
      <c r="AK31" s="194"/>
      <c r="AL31" s="194"/>
      <c r="AM31" s="194"/>
      <c r="AN31" s="194"/>
      <c r="AO31" s="194"/>
    </row>
    <row r="32" spans="1:43" ht="18.5" customHeight="1" x14ac:dyDescent="0.2">
      <c r="A32" s="305" t="str">
        <f ca="1">"　 ② 物的損害の１事故当たりの限度額： "&amp;IF(ISNUMBER(AQ33),FIXED(AQ33,0),"")&amp;" 万円"</f>
        <v>　 ② 物的損害の１事故当たりの限度額：  万円</v>
      </c>
      <c r="B32" s="194"/>
      <c r="C32" s="194"/>
      <c r="D32" s="194"/>
      <c r="E32" s="194"/>
      <c r="F32" s="194"/>
      <c r="G32" s="194"/>
      <c r="H32" s="194"/>
      <c r="I32" s="194"/>
      <c r="J32" s="194"/>
      <c r="K32" s="194"/>
      <c r="L32" s="194"/>
      <c r="M32" s="194"/>
      <c r="N32" s="194"/>
      <c r="O32" s="194"/>
      <c r="P32" s="194"/>
      <c r="Q32" s="194"/>
      <c r="R32" s="194"/>
      <c r="S32" s="194"/>
      <c r="T32" s="194"/>
      <c r="U32" s="194"/>
      <c r="V32" s="194"/>
      <c r="W32" s="194"/>
      <c r="X32" s="194"/>
      <c r="Y32" s="194"/>
      <c r="Z32" s="194"/>
      <c r="AA32" s="194"/>
      <c r="AB32" s="194"/>
      <c r="AC32" s="194"/>
      <c r="AD32" s="194"/>
      <c r="AE32" s="194"/>
      <c r="AF32" s="194"/>
      <c r="AG32" s="194"/>
      <c r="AH32" s="194"/>
      <c r="AI32" s="194"/>
      <c r="AJ32" s="194"/>
      <c r="AK32" s="194"/>
      <c r="AL32" s="194"/>
      <c r="AM32" s="194"/>
      <c r="AN32" s="194"/>
      <c r="AO32" s="194"/>
      <c r="AQ32" s="2" t="str">
        <f ca="1">IF(AQ22="締結していない",0,IF(入力!D102="",様式14!$AQ$5&amp;様式14!$AR$5&amp;ROW(入力!D102)&amp;" 未入力",入力!D102))</f>
        <v>入力D102 未入力</v>
      </c>
    </row>
    <row r="33" spans="1:43" ht="18.5" customHeight="1" x14ac:dyDescent="0.2">
      <c r="A33" s="305" t="str">
        <f ca="1">"　 ③ １事故当たりの合計の限度額： "&amp;IF(ISNUMBER(AQ34),FIXED(AQ34,0),"")&amp;" 万円"</f>
        <v>　 ③ １事故当たりの合計の限度額：  万円</v>
      </c>
      <c r="B33" s="194"/>
      <c r="C33" s="194"/>
      <c r="D33" s="194"/>
      <c r="E33" s="194"/>
      <c r="F33" s="194"/>
      <c r="G33" s="194"/>
      <c r="H33" s="194"/>
      <c r="I33" s="194"/>
      <c r="J33" s="194"/>
      <c r="K33" s="194"/>
      <c r="L33" s="194"/>
      <c r="M33" s="194"/>
      <c r="N33" s="194"/>
      <c r="O33" s="194"/>
      <c r="P33" s="194"/>
      <c r="Q33" s="194"/>
      <c r="R33" s="194"/>
      <c r="S33" s="194"/>
      <c r="T33" s="194"/>
      <c r="U33" s="194"/>
      <c r="V33" s="194"/>
      <c r="W33" s="194"/>
      <c r="X33" s="194"/>
      <c r="Y33" s="194"/>
      <c r="Z33" s="194"/>
      <c r="AA33" s="194"/>
      <c r="AB33" s="194"/>
      <c r="AC33" s="194"/>
      <c r="AD33" s="194"/>
      <c r="AE33" s="194"/>
      <c r="AF33" s="194"/>
      <c r="AG33" s="194"/>
      <c r="AH33" s="194"/>
      <c r="AI33" s="194"/>
      <c r="AJ33" s="194"/>
      <c r="AK33" s="194"/>
      <c r="AL33" s="194"/>
      <c r="AM33" s="194"/>
      <c r="AN33" s="194"/>
      <c r="AO33" s="194"/>
      <c r="AQ33" s="2" t="str">
        <f ca="1">IF(AQ22="締結していない",0,IF(入力!D103="",様式14!$AQ$5&amp;様式14!$AR$5&amp;ROW(入力!D103)&amp;" 未入力",入力!D103))</f>
        <v>入力D103 未入力</v>
      </c>
    </row>
    <row r="34" spans="1:43" ht="18.5" customHeight="1" x14ac:dyDescent="0.2">
      <c r="A34" s="305" t="str">
        <f ca="1">" (7) 免責金額： "&amp;IF(ISNUMBER(AQ35),FIXED(AQ35,0),"")&amp;" 円"</f>
        <v xml:space="preserve"> (7) 免責金額：  円</v>
      </c>
      <c r="B34" s="194"/>
      <c r="C34" s="194"/>
      <c r="D34" s="194"/>
      <c r="E34" s="194"/>
      <c r="F34" s="194"/>
      <c r="G34" s="194"/>
      <c r="H34" s="194"/>
      <c r="I34" s="194"/>
      <c r="J34" s="194"/>
      <c r="K34" s="194"/>
      <c r="L34" s="194"/>
      <c r="M34" s="194"/>
      <c r="N34" s="194"/>
      <c r="O34" s="194"/>
      <c r="P34" s="194"/>
      <c r="Q34" s="194"/>
      <c r="R34" s="194"/>
      <c r="S34" s="194"/>
      <c r="T34" s="194"/>
      <c r="U34" s="194"/>
      <c r="V34" s="194"/>
      <c r="W34" s="194"/>
      <c r="X34" s="194"/>
      <c r="Y34" s="194"/>
      <c r="Z34" s="194"/>
      <c r="AA34" s="194"/>
      <c r="AB34" s="194"/>
      <c r="AC34" s="194"/>
      <c r="AD34" s="194"/>
      <c r="AE34" s="194"/>
      <c r="AF34" s="194"/>
      <c r="AG34" s="194"/>
      <c r="AH34" s="194"/>
      <c r="AI34" s="194"/>
      <c r="AJ34" s="194"/>
      <c r="AK34" s="194"/>
      <c r="AL34" s="194"/>
      <c r="AM34" s="194"/>
      <c r="AN34" s="194"/>
      <c r="AO34" s="194"/>
      <c r="AQ34" s="2" t="str">
        <f ca="1">IF(AQ22="締結していない",0,IF(入力!D104="",様式14!$AQ$5&amp;様式14!$AR$5&amp;ROW(入力!D104)&amp;" 未入力",入力!D104))</f>
        <v>入力D104 未入力</v>
      </c>
    </row>
    <row r="35" spans="1:43" ht="18.5" customHeight="1" x14ac:dyDescent="0.2">
      <c r="A35" s="24"/>
      <c r="B35" s="24"/>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Q35" s="2" t="str">
        <f ca="1">IF(AQ22="締結していない","－",IF(入力!D105="",様式14!$AQ$5&amp;様式14!$AR$5&amp;ROW(入力!D105)&amp;" 未入力",入力!D105))</f>
        <v>入力D105 未入力</v>
      </c>
    </row>
    <row r="36" spans="1:43" ht="16" customHeight="1" x14ac:dyDescent="0.2">
      <c r="A36" s="193" t="s">
        <v>77</v>
      </c>
      <c r="B36" s="194"/>
      <c r="C36" s="194"/>
      <c r="D36" s="194"/>
      <c r="E36" s="194"/>
      <c r="F36" s="194"/>
      <c r="G36" s="194"/>
      <c r="H36" s="194"/>
      <c r="I36" s="194"/>
      <c r="J36" s="194"/>
      <c r="K36" s="194"/>
      <c r="L36" s="194"/>
      <c r="M36" s="194"/>
      <c r="N36" s="194"/>
      <c r="O36" s="194"/>
      <c r="P36" s="194"/>
      <c r="Q36" s="194"/>
      <c r="R36" s="194"/>
      <c r="S36" s="194"/>
      <c r="T36" s="194"/>
      <c r="U36" s="194"/>
      <c r="V36" s="194"/>
      <c r="W36" s="194"/>
      <c r="X36" s="194"/>
      <c r="Y36" s="194"/>
      <c r="Z36" s="194"/>
      <c r="AA36" s="194"/>
      <c r="AB36" s="194"/>
      <c r="AC36" s="194"/>
      <c r="AD36" s="194"/>
      <c r="AE36" s="194"/>
      <c r="AF36" s="194"/>
      <c r="AG36" s="194"/>
      <c r="AH36" s="194"/>
      <c r="AI36" s="194"/>
      <c r="AJ36" s="194"/>
      <c r="AK36" s="194"/>
      <c r="AL36" s="194"/>
      <c r="AM36" s="194"/>
      <c r="AN36" s="194"/>
      <c r="AO36" s="194"/>
    </row>
    <row r="37" spans="1:43" ht="16" customHeight="1" x14ac:dyDescent="0.2">
      <c r="A37" s="193" t="s">
        <v>78</v>
      </c>
      <c r="B37" s="194"/>
      <c r="C37" s="194"/>
      <c r="D37" s="194"/>
      <c r="E37" s="194"/>
      <c r="F37" s="194"/>
      <c r="G37" s="194"/>
      <c r="H37" s="194"/>
      <c r="I37" s="194"/>
      <c r="J37" s="194"/>
      <c r="K37" s="194"/>
      <c r="L37" s="194"/>
      <c r="M37" s="194"/>
      <c r="N37" s="194"/>
      <c r="O37" s="194"/>
      <c r="P37" s="194"/>
      <c r="Q37" s="194"/>
      <c r="R37" s="194"/>
      <c r="S37" s="194"/>
      <c r="T37" s="194"/>
      <c r="U37" s="194"/>
      <c r="V37" s="194"/>
      <c r="W37" s="194"/>
      <c r="X37" s="194"/>
      <c r="Y37" s="194"/>
      <c r="Z37" s="194"/>
      <c r="AA37" s="194"/>
      <c r="AB37" s="194"/>
      <c r="AC37" s="194"/>
      <c r="AD37" s="194"/>
      <c r="AE37" s="194"/>
      <c r="AF37" s="194"/>
      <c r="AG37" s="194"/>
      <c r="AH37" s="194"/>
      <c r="AI37" s="194"/>
      <c r="AJ37" s="194"/>
      <c r="AK37" s="194"/>
      <c r="AL37" s="194"/>
      <c r="AM37" s="194"/>
      <c r="AN37" s="194"/>
      <c r="AO37" s="194"/>
    </row>
    <row r="38" spans="1:43" ht="18.5" customHeight="1" x14ac:dyDescent="0.2"/>
    <row r="39" spans="1:43" ht="18.5" customHeight="1" x14ac:dyDescent="0.2"/>
    <row r="40" spans="1:43" ht="18.5" customHeight="1" x14ac:dyDescent="0.2"/>
    <row r="41" spans="1:43" ht="18.5" customHeight="1" x14ac:dyDescent="0.2"/>
    <row r="42" spans="1:43" ht="18.5" customHeight="1" x14ac:dyDescent="0.2">
      <c r="A42" s="18"/>
    </row>
    <row r="43" spans="1:43" ht="18.5" customHeight="1" x14ac:dyDescent="0.2"/>
    <row r="44" spans="1:43" ht="18.5" customHeight="1" x14ac:dyDescent="0.2"/>
    <row r="45" spans="1:43" ht="18.5" customHeight="1" x14ac:dyDescent="0.2"/>
    <row r="46" spans="1:43" ht="18.5" customHeight="1" x14ac:dyDescent="0.2"/>
    <row r="47" spans="1:43" ht="18.5" customHeight="1" x14ac:dyDescent="0.2"/>
    <row r="48" spans="1:43" ht="18.5" customHeight="1" x14ac:dyDescent="0.2"/>
    <row r="49" ht="18.5" customHeight="1" x14ac:dyDescent="0.2"/>
    <row r="50" ht="18.5" customHeight="1" x14ac:dyDescent="0.2"/>
    <row r="51" ht="18.5" customHeight="1" x14ac:dyDescent="0.2"/>
    <row r="52" ht="18.5" customHeight="1" x14ac:dyDescent="0.2"/>
    <row r="53" ht="18.5" customHeight="1" x14ac:dyDescent="0.2"/>
    <row r="54" ht="18.5" customHeight="1" x14ac:dyDescent="0.2"/>
    <row r="55" ht="18.5" customHeight="1" x14ac:dyDescent="0.2"/>
    <row r="56" ht="18.5" customHeight="1" x14ac:dyDescent="0.2"/>
    <row r="57" ht="18.5" customHeight="1" x14ac:dyDescent="0.2"/>
    <row r="58" ht="18.5" customHeight="1" x14ac:dyDescent="0.2"/>
    <row r="59" ht="18.5" customHeight="1" x14ac:dyDescent="0.2"/>
    <row r="60" ht="18.5" customHeight="1" x14ac:dyDescent="0.2"/>
    <row r="61" ht="18.5" customHeight="1" x14ac:dyDescent="0.2"/>
    <row r="62" ht="18.5" customHeight="1" x14ac:dyDescent="0.2"/>
    <row r="63" ht="18.5" customHeight="1" x14ac:dyDescent="0.2"/>
    <row r="64" ht="18.5" customHeight="1" x14ac:dyDescent="0.2"/>
    <row r="65" ht="18.5" customHeight="1" x14ac:dyDescent="0.2"/>
    <row r="66" ht="18.5" customHeight="1" x14ac:dyDescent="0.2"/>
    <row r="67" ht="18.5" customHeight="1" x14ac:dyDescent="0.2"/>
    <row r="68" ht="18.5" customHeight="1" x14ac:dyDescent="0.2"/>
    <row r="69" ht="18.5" customHeight="1" x14ac:dyDescent="0.2"/>
  </sheetData>
  <sheetProtection sheet="1" objects="1" scenarios="1"/>
  <mergeCells count="33">
    <mergeCell ref="A28:AO28"/>
    <mergeCell ref="A34:AO34"/>
    <mergeCell ref="A29:AO29"/>
    <mergeCell ref="A30:AO30"/>
    <mergeCell ref="A31:AO31"/>
    <mergeCell ref="A32:AO32"/>
    <mergeCell ref="A33:AO33"/>
    <mergeCell ref="A23:AO23"/>
    <mergeCell ref="A24:AO24"/>
    <mergeCell ref="A25:AO25"/>
    <mergeCell ref="A26:AO26"/>
    <mergeCell ref="A27:AO27"/>
    <mergeCell ref="A17:AO17"/>
    <mergeCell ref="A18:AO18"/>
    <mergeCell ref="A19:AO19"/>
    <mergeCell ref="A21:AO21"/>
    <mergeCell ref="A22:AO22"/>
    <mergeCell ref="A2:AO2"/>
    <mergeCell ref="I1:AO1"/>
    <mergeCell ref="A4:AO4"/>
    <mergeCell ref="A36:AO36"/>
    <mergeCell ref="A37:AO37"/>
    <mergeCell ref="A6:AO6"/>
    <mergeCell ref="A7:AO7"/>
    <mergeCell ref="A8:AO8"/>
    <mergeCell ref="A9:AO9"/>
    <mergeCell ref="A10:AO10"/>
    <mergeCell ref="A11:AO11"/>
    <mergeCell ref="A12:AO12"/>
    <mergeCell ref="A13:AO13"/>
    <mergeCell ref="A14:AO14"/>
    <mergeCell ref="A15:AO15"/>
    <mergeCell ref="A16:AO16"/>
  </mergeCells>
  <phoneticPr fontId="1"/>
  <conditionalFormatting sqref="I1">
    <cfRule type="expression" dxfId="79" priority="3">
      <formula>I1="未入力あり"</formula>
    </cfRule>
  </conditionalFormatting>
  <conditionalFormatting sqref="AQ1:AQ100">
    <cfRule type="expression" dxfId="78" priority="1">
      <formula>FIND("未入力",AQ1)</formula>
    </cfRule>
    <cfRule type="expression" dxfId="77" priority="2">
      <formula>_xlfn.ISFORMULA(AQ1)</formula>
    </cfRule>
  </conditionalFormatting>
  <pageMargins left="0.78740157480314965" right="0.78740157480314965" top="0.59055118110236227" bottom="0.78740157480314965" header="0.31496062992125984" footer="0.31496062992125984"/>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AQ69"/>
  <sheetViews>
    <sheetView workbookViewId="0">
      <selection activeCell="A4" sqref="A4:AO4"/>
    </sheetView>
  </sheetViews>
  <sheetFormatPr defaultRowHeight="12.5" x14ac:dyDescent="0.2"/>
  <cols>
    <col min="1" max="1" width="2.08984375" style="2" customWidth="1"/>
    <col min="2" max="3" width="2.453125" style="2" customWidth="1"/>
    <col min="4" max="40" width="2.08984375" style="2" customWidth="1"/>
    <col min="41" max="41" width="2.81640625" style="2" customWidth="1"/>
    <col min="42" max="16384" width="8.7265625" style="2"/>
  </cols>
  <sheetData>
    <row r="1" spans="1:43" ht="18.5" customHeight="1" x14ac:dyDescent="0.2">
      <c r="A1" s="2" t="s">
        <v>80</v>
      </c>
      <c r="I1" s="191" t="str">
        <f ca="1">IF(AQ6="個人","提出不要",IF(COUNTIF(AQ1:AQ100,"*未入力*"),"未入力あり",""))</f>
        <v>未入力あり</v>
      </c>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1"/>
      <c r="AI1" s="191"/>
      <c r="AJ1" s="191"/>
      <c r="AK1" s="191"/>
      <c r="AL1" s="191"/>
      <c r="AM1" s="191"/>
      <c r="AN1" s="191"/>
      <c r="AO1" s="191"/>
    </row>
    <row r="2" spans="1:43" ht="18.5" customHeight="1" x14ac:dyDescent="0.2">
      <c r="A2" s="290" t="str">
        <f ca="1">"事業者名："&amp;AQ5</f>
        <v>事業者名：入力D5 未入力</v>
      </c>
      <c r="B2" s="194"/>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194"/>
      <c r="AG2" s="194"/>
      <c r="AH2" s="194"/>
      <c r="AI2" s="194"/>
      <c r="AJ2" s="194"/>
      <c r="AK2" s="194"/>
      <c r="AL2" s="194"/>
      <c r="AM2" s="194"/>
      <c r="AN2" s="194"/>
      <c r="AO2" s="194"/>
    </row>
    <row r="3" spans="1:43" ht="18.5" customHeight="1" x14ac:dyDescent="0.2">
      <c r="AO3" s="3"/>
    </row>
    <row r="4" spans="1:43" ht="18.5" customHeight="1" x14ac:dyDescent="0.2">
      <c r="A4" s="286" t="s">
        <v>81</v>
      </c>
      <c r="B4" s="286"/>
      <c r="C4" s="286"/>
      <c r="D4" s="286"/>
      <c r="E4" s="286"/>
      <c r="F4" s="286"/>
      <c r="G4" s="286"/>
      <c r="H4" s="286"/>
      <c r="I4" s="286"/>
      <c r="J4" s="286"/>
      <c r="K4" s="286"/>
      <c r="L4" s="286"/>
      <c r="M4" s="286"/>
      <c r="N4" s="286"/>
      <c r="O4" s="286"/>
      <c r="P4" s="286"/>
      <c r="Q4" s="286"/>
      <c r="R4" s="286"/>
      <c r="S4" s="286"/>
      <c r="T4" s="286"/>
      <c r="U4" s="286"/>
      <c r="V4" s="286"/>
      <c r="W4" s="286"/>
      <c r="X4" s="286"/>
      <c r="Y4" s="286"/>
      <c r="Z4" s="286"/>
      <c r="AA4" s="286"/>
      <c r="AB4" s="286"/>
      <c r="AC4" s="286"/>
      <c r="AD4" s="286"/>
      <c r="AE4" s="286"/>
      <c r="AF4" s="286"/>
      <c r="AG4" s="286"/>
      <c r="AH4" s="286"/>
      <c r="AI4" s="286"/>
      <c r="AJ4" s="286"/>
      <c r="AK4" s="286"/>
      <c r="AL4" s="286"/>
      <c r="AM4" s="286"/>
      <c r="AN4" s="286"/>
      <c r="AO4" s="286"/>
    </row>
    <row r="5" spans="1:43" ht="18.5" customHeight="1" x14ac:dyDescent="0.2">
      <c r="A5" s="25" t="s">
        <v>82</v>
      </c>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Q5" s="2" t="str">
        <f ca="1">IF(入力!D5="",様式14!$AQ$5&amp;様式14!$AR$5&amp;ROW(入力!D5)&amp;" 未入力",入力!D5)</f>
        <v>入力D5 未入力</v>
      </c>
    </row>
    <row r="6" spans="1:43" x14ac:dyDescent="0.2">
      <c r="A6" s="24"/>
      <c r="B6" s="321" t="s">
        <v>83</v>
      </c>
      <c r="C6" s="321"/>
      <c r="D6" s="321"/>
      <c r="E6" s="321"/>
      <c r="F6" s="321"/>
      <c r="G6" s="321"/>
      <c r="H6" s="321"/>
      <c r="I6" s="321"/>
      <c r="J6" s="321" t="s">
        <v>92</v>
      </c>
      <c r="K6" s="321"/>
      <c r="L6" s="321"/>
      <c r="M6" s="321"/>
      <c r="N6" s="321"/>
      <c r="O6" s="321"/>
      <c r="P6" s="321"/>
      <c r="Q6" s="321" t="s">
        <v>84</v>
      </c>
      <c r="R6" s="321"/>
      <c r="S6" s="321"/>
      <c r="T6" s="321"/>
      <c r="U6" s="321"/>
      <c r="V6" s="321"/>
      <c r="W6" s="321"/>
      <c r="X6" s="321"/>
      <c r="Y6" s="321"/>
      <c r="Z6" s="321"/>
      <c r="AA6" s="321"/>
      <c r="AB6" s="321"/>
      <c r="AC6" s="321"/>
      <c r="AD6" s="321"/>
      <c r="AE6" s="321"/>
      <c r="AF6" s="321"/>
      <c r="AG6" s="321"/>
      <c r="AH6" s="321"/>
      <c r="AI6" s="321"/>
      <c r="AJ6" s="321"/>
      <c r="AK6" s="315" t="s">
        <v>85</v>
      </c>
      <c r="AL6" s="315"/>
      <c r="AM6" s="315"/>
      <c r="AN6" s="315"/>
      <c r="AO6" s="315"/>
      <c r="AQ6" s="2" t="str">
        <f ca="1">IF(入力!D3="",様式14!$AQ$5&amp;様式14!$AR$5&amp;ROW(入力!D3)&amp;" 未入力",入力!D3)</f>
        <v>入力D3 未入力</v>
      </c>
    </row>
    <row r="7" spans="1:43" x14ac:dyDescent="0.2">
      <c r="A7" s="24"/>
      <c r="B7" s="321"/>
      <c r="C7" s="321"/>
      <c r="D7" s="321"/>
      <c r="E7" s="321"/>
      <c r="F7" s="321"/>
      <c r="G7" s="321"/>
      <c r="H7" s="321"/>
      <c r="I7" s="321"/>
      <c r="J7" s="321"/>
      <c r="K7" s="321"/>
      <c r="L7" s="321"/>
      <c r="M7" s="321"/>
      <c r="N7" s="321"/>
      <c r="O7" s="321"/>
      <c r="P7" s="321"/>
      <c r="Q7" s="321"/>
      <c r="R7" s="321"/>
      <c r="S7" s="321"/>
      <c r="T7" s="321"/>
      <c r="U7" s="321"/>
      <c r="V7" s="321"/>
      <c r="W7" s="321"/>
      <c r="X7" s="321"/>
      <c r="Y7" s="321"/>
      <c r="Z7" s="321"/>
      <c r="AA7" s="321"/>
      <c r="AB7" s="321"/>
      <c r="AC7" s="321"/>
      <c r="AD7" s="321"/>
      <c r="AE7" s="321"/>
      <c r="AF7" s="321"/>
      <c r="AG7" s="321"/>
      <c r="AH7" s="321"/>
      <c r="AI7" s="321"/>
      <c r="AJ7" s="321"/>
      <c r="AK7" s="316" t="s">
        <v>86</v>
      </c>
      <c r="AL7" s="316"/>
      <c r="AM7" s="316"/>
      <c r="AN7" s="316"/>
      <c r="AO7" s="316"/>
      <c r="AQ7" s="2" t="str">
        <f ca="1">IF(入力!D4="",様式14!$AQ$5&amp;様式14!$AR$5&amp;ROW(入力!D4)&amp;" 未入力",入力!D4)</f>
        <v>入力D4 未入力</v>
      </c>
    </row>
    <row r="8" spans="1:43" ht="18.5" customHeight="1" x14ac:dyDescent="0.2">
      <c r="A8" s="24"/>
      <c r="B8" s="310"/>
      <c r="C8" s="310"/>
      <c r="D8" s="310"/>
      <c r="E8" s="310"/>
      <c r="F8" s="310"/>
      <c r="G8" s="310"/>
      <c r="H8" s="310"/>
      <c r="I8" s="310"/>
      <c r="J8" s="215"/>
      <c r="K8" s="215"/>
      <c r="L8" s="215"/>
      <c r="M8" s="215"/>
      <c r="N8" s="215"/>
      <c r="O8" s="215"/>
      <c r="P8" s="215"/>
      <c r="Q8" s="310"/>
      <c r="R8" s="310"/>
      <c r="S8" s="310"/>
      <c r="T8" s="310"/>
      <c r="U8" s="310"/>
      <c r="V8" s="310"/>
      <c r="W8" s="310"/>
      <c r="X8" s="310"/>
      <c r="Y8" s="310"/>
      <c r="Z8" s="310"/>
      <c r="AA8" s="310"/>
      <c r="AB8" s="310"/>
      <c r="AC8" s="310"/>
      <c r="AD8" s="310"/>
      <c r="AE8" s="310"/>
      <c r="AF8" s="310"/>
      <c r="AG8" s="310"/>
      <c r="AH8" s="310"/>
      <c r="AI8" s="310"/>
      <c r="AJ8" s="310"/>
      <c r="AK8" s="312"/>
      <c r="AL8" s="312"/>
      <c r="AM8" s="312"/>
      <c r="AN8" s="312"/>
      <c r="AO8" s="312"/>
    </row>
    <row r="9" spans="1:43" ht="18.5" customHeight="1" x14ac:dyDescent="0.2">
      <c r="A9" s="24"/>
      <c r="B9" s="310"/>
      <c r="C9" s="310"/>
      <c r="D9" s="310"/>
      <c r="E9" s="310"/>
      <c r="F9" s="310"/>
      <c r="G9" s="310"/>
      <c r="H9" s="310"/>
      <c r="I9" s="310"/>
      <c r="J9" s="215"/>
      <c r="K9" s="215"/>
      <c r="L9" s="215"/>
      <c r="M9" s="215"/>
      <c r="N9" s="215"/>
      <c r="O9" s="215"/>
      <c r="P9" s="215"/>
      <c r="Q9" s="310"/>
      <c r="R9" s="310"/>
      <c r="S9" s="310"/>
      <c r="T9" s="310"/>
      <c r="U9" s="310"/>
      <c r="V9" s="310"/>
      <c r="W9" s="310"/>
      <c r="X9" s="310"/>
      <c r="Y9" s="310"/>
      <c r="Z9" s="310"/>
      <c r="AA9" s="310"/>
      <c r="AB9" s="310"/>
      <c r="AC9" s="310"/>
      <c r="AD9" s="310"/>
      <c r="AE9" s="310"/>
      <c r="AF9" s="310"/>
      <c r="AG9" s="310"/>
      <c r="AH9" s="310"/>
      <c r="AI9" s="310"/>
      <c r="AJ9" s="310"/>
      <c r="AK9" s="312"/>
      <c r="AL9" s="312"/>
      <c r="AM9" s="312"/>
      <c r="AN9" s="312"/>
      <c r="AO9" s="312"/>
    </row>
    <row r="10" spans="1:43" ht="18.5" customHeight="1" x14ac:dyDescent="0.2">
      <c r="A10" s="24"/>
      <c r="B10" s="310"/>
      <c r="C10" s="310"/>
      <c r="D10" s="310"/>
      <c r="E10" s="310"/>
      <c r="F10" s="310"/>
      <c r="G10" s="310"/>
      <c r="H10" s="310"/>
      <c r="I10" s="310"/>
      <c r="J10" s="215"/>
      <c r="K10" s="215"/>
      <c r="L10" s="215"/>
      <c r="M10" s="215"/>
      <c r="N10" s="215"/>
      <c r="O10" s="215"/>
      <c r="P10" s="215"/>
      <c r="Q10" s="310"/>
      <c r="R10" s="310"/>
      <c r="S10" s="310"/>
      <c r="T10" s="310"/>
      <c r="U10" s="310"/>
      <c r="V10" s="310"/>
      <c r="W10" s="310"/>
      <c r="X10" s="310"/>
      <c r="Y10" s="310"/>
      <c r="Z10" s="310"/>
      <c r="AA10" s="310"/>
      <c r="AB10" s="310"/>
      <c r="AC10" s="310"/>
      <c r="AD10" s="310"/>
      <c r="AE10" s="310"/>
      <c r="AF10" s="310"/>
      <c r="AG10" s="310"/>
      <c r="AH10" s="310"/>
      <c r="AI10" s="310"/>
      <c r="AJ10" s="310"/>
      <c r="AK10" s="312"/>
      <c r="AL10" s="312"/>
      <c r="AM10" s="312"/>
      <c r="AN10" s="312"/>
      <c r="AO10" s="312"/>
    </row>
    <row r="11" spans="1:43" ht="18.5" customHeight="1" x14ac:dyDescent="0.2">
      <c r="A11" s="24"/>
      <c r="B11" s="310"/>
      <c r="C11" s="310"/>
      <c r="D11" s="310"/>
      <c r="E11" s="310"/>
      <c r="F11" s="310"/>
      <c r="G11" s="310"/>
      <c r="H11" s="310"/>
      <c r="I11" s="310"/>
      <c r="J11" s="215"/>
      <c r="K11" s="215"/>
      <c r="L11" s="215"/>
      <c r="M11" s="215"/>
      <c r="N11" s="215"/>
      <c r="O11" s="215"/>
      <c r="P11" s="215"/>
      <c r="Q11" s="310"/>
      <c r="R11" s="310"/>
      <c r="S11" s="310"/>
      <c r="T11" s="310"/>
      <c r="U11" s="310"/>
      <c r="V11" s="310"/>
      <c r="W11" s="310"/>
      <c r="X11" s="310"/>
      <c r="Y11" s="310"/>
      <c r="Z11" s="310"/>
      <c r="AA11" s="310"/>
      <c r="AB11" s="310"/>
      <c r="AC11" s="310"/>
      <c r="AD11" s="310"/>
      <c r="AE11" s="310"/>
      <c r="AF11" s="310"/>
      <c r="AG11" s="310"/>
      <c r="AH11" s="310"/>
      <c r="AI11" s="310"/>
      <c r="AJ11" s="310"/>
      <c r="AK11" s="312"/>
      <c r="AL11" s="312"/>
      <c r="AM11" s="312"/>
      <c r="AN11" s="312"/>
      <c r="AO11" s="312"/>
    </row>
    <row r="12" spans="1:43" ht="18.5" customHeight="1" x14ac:dyDescent="0.2">
      <c r="A12" s="24"/>
      <c r="B12" s="310"/>
      <c r="C12" s="310"/>
      <c r="D12" s="310"/>
      <c r="E12" s="310"/>
      <c r="F12" s="310"/>
      <c r="G12" s="310"/>
      <c r="H12" s="310"/>
      <c r="I12" s="310"/>
      <c r="J12" s="215"/>
      <c r="K12" s="215"/>
      <c r="L12" s="215"/>
      <c r="M12" s="215"/>
      <c r="N12" s="215"/>
      <c r="O12" s="215"/>
      <c r="P12" s="215"/>
      <c r="Q12" s="310"/>
      <c r="R12" s="310"/>
      <c r="S12" s="310"/>
      <c r="T12" s="310"/>
      <c r="U12" s="310"/>
      <c r="V12" s="310"/>
      <c r="W12" s="310"/>
      <c r="X12" s="310"/>
      <c r="Y12" s="310"/>
      <c r="Z12" s="310"/>
      <c r="AA12" s="310"/>
      <c r="AB12" s="310"/>
      <c r="AC12" s="310"/>
      <c r="AD12" s="310"/>
      <c r="AE12" s="310"/>
      <c r="AF12" s="310"/>
      <c r="AG12" s="310"/>
      <c r="AH12" s="310"/>
      <c r="AI12" s="310"/>
      <c r="AJ12" s="310"/>
      <c r="AK12" s="312"/>
      <c r="AL12" s="312"/>
      <c r="AM12" s="312"/>
      <c r="AN12" s="312"/>
      <c r="AO12" s="312"/>
    </row>
    <row r="13" spans="1:43" ht="18.5" customHeight="1" x14ac:dyDescent="0.2">
      <c r="A13" s="24"/>
      <c r="B13" s="310"/>
      <c r="C13" s="310"/>
      <c r="D13" s="310"/>
      <c r="E13" s="310"/>
      <c r="F13" s="310"/>
      <c r="G13" s="310"/>
      <c r="H13" s="310"/>
      <c r="I13" s="310"/>
      <c r="J13" s="215"/>
      <c r="K13" s="215"/>
      <c r="L13" s="215"/>
      <c r="M13" s="215"/>
      <c r="N13" s="215"/>
      <c r="O13" s="215"/>
      <c r="P13" s="215"/>
      <c r="Q13" s="310"/>
      <c r="R13" s="310"/>
      <c r="S13" s="310"/>
      <c r="T13" s="310"/>
      <c r="U13" s="310"/>
      <c r="V13" s="310"/>
      <c r="W13" s="310"/>
      <c r="X13" s="310"/>
      <c r="Y13" s="310"/>
      <c r="Z13" s="310"/>
      <c r="AA13" s="310"/>
      <c r="AB13" s="310"/>
      <c r="AC13" s="310"/>
      <c r="AD13" s="310"/>
      <c r="AE13" s="310"/>
      <c r="AF13" s="310"/>
      <c r="AG13" s="310"/>
      <c r="AH13" s="310"/>
      <c r="AI13" s="310"/>
      <c r="AJ13" s="310"/>
      <c r="AK13" s="312"/>
      <c r="AL13" s="312"/>
      <c r="AM13" s="312"/>
      <c r="AN13" s="312"/>
      <c r="AO13" s="312"/>
    </row>
    <row r="14" spans="1:43" ht="18.5" customHeight="1" x14ac:dyDescent="0.2">
      <c r="A14" s="24"/>
      <c r="B14" s="310"/>
      <c r="C14" s="310"/>
      <c r="D14" s="310"/>
      <c r="E14" s="310"/>
      <c r="F14" s="310"/>
      <c r="G14" s="310"/>
      <c r="H14" s="310"/>
      <c r="I14" s="310"/>
      <c r="J14" s="215"/>
      <c r="K14" s="215"/>
      <c r="L14" s="215"/>
      <c r="M14" s="215"/>
      <c r="N14" s="215"/>
      <c r="O14" s="215"/>
      <c r="P14" s="215"/>
      <c r="Q14" s="310"/>
      <c r="R14" s="310"/>
      <c r="S14" s="310"/>
      <c r="T14" s="310"/>
      <c r="U14" s="310"/>
      <c r="V14" s="310"/>
      <c r="W14" s="310"/>
      <c r="X14" s="310"/>
      <c r="Y14" s="310"/>
      <c r="Z14" s="310"/>
      <c r="AA14" s="310"/>
      <c r="AB14" s="310"/>
      <c r="AC14" s="310"/>
      <c r="AD14" s="310"/>
      <c r="AE14" s="310"/>
      <c r="AF14" s="310"/>
      <c r="AG14" s="310"/>
      <c r="AH14" s="310"/>
      <c r="AI14" s="310"/>
      <c r="AJ14" s="310"/>
      <c r="AK14" s="312"/>
      <c r="AL14" s="312"/>
      <c r="AM14" s="312"/>
      <c r="AN14" s="312"/>
      <c r="AO14" s="312"/>
    </row>
    <row r="15" spans="1:43" ht="18.5" customHeight="1" x14ac:dyDescent="0.2">
      <c r="A15" s="24"/>
      <c r="B15" s="310"/>
      <c r="C15" s="310"/>
      <c r="D15" s="310"/>
      <c r="E15" s="310"/>
      <c r="F15" s="310"/>
      <c r="G15" s="310"/>
      <c r="H15" s="310"/>
      <c r="I15" s="310"/>
      <c r="J15" s="215"/>
      <c r="K15" s="215"/>
      <c r="L15" s="215"/>
      <c r="M15" s="215"/>
      <c r="N15" s="215"/>
      <c r="O15" s="215"/>
      <c r="P15" s="215"/>
      <c r="Q15" s="310"/>
      <c r="R15" s="310"/>
      <c r="S15" s="310"/>
      <c r="T15" s="310"/>
      <c r="U15" s="310"/>
      <c r="V15" s="310"/>
      <c r="W15" s="310"/>
      <c r="X15" s="310"/>
      <c r="Y15" s="310"/>
      <c r="Z15" s="310"/>
      <c r="AA15" s="310"/>
      <c r="AB15" s="310"/>
      <c r="AC15" s="310"/>
      <c r="AD15" s="310"/>
      <c r="AE15" s="310"/>
      <c r="AF15" s="310"/>
      <c r="AG15" s="310"/>
      <c r="AH15" s="310"/>
      <c r="AI15" s="310"/>
      <c r="AJ15" s="310"/>
      <c r="AK15" s="312"/>
      <c r="AL15" s="312"/>
      <c r="AM15" s="312"/>
      <c r="AN15" s="312"/>
      <c r="AO15" s="312"/>
    </row>
    <row r="16" spans="1:43" ht="18.5" customHeight="1" x14ac:dyDescent="0.2">
      <c r="A16" s="24"/>
      <c r="B16" s="24"/>
      <c r="C16" s="24"/>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row>
    <row r="17" spans="1:41" ht="18.5" customHeight="1" x14ac:dyDescent="0.2">
      <c r="A17" s="25" t="s">
        <v>87</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row>
    <row r="18" spans="1:41" x14ac:dyDescent="0.2">
      <c r="A18" s="24"/>
      <c r="B18" s="315" t="s">
        <v>88</v>
      </c>
      <c r="C18" s="315"/>
      <c r="D18" s="315"/>
      <c r="E18" s="315"/>
      <c r="F18" s="315"/>
      <c r="G18" s="315"/>
      <c r="H18" s="315"/>
      <c r="I18" s="315"/>
      <c r="J18" s="315"/>
      <c r="K18" s="315"/>
      <c r="L18" s="315"/>
      <c r="M18" s="315"/>
      <c r="N18" s="315" t="s">
        <v>89</v>
      </c>
      <c r="O18" s="315"/>
      <c r="P18" s="315"/>
      <c r="Q18" s="315"/>
      <c r="R18" s="315" t="s">
        <v>91</v>
      </c>
      <c r="S18" s="315"/>
      <c r="T18" s="315"/>
      <c r="U18" s="319"/>
      <c r="V18" s="317" t="s">
        <v>88</v>
      </c>
      <c r="W18" s="315"/>
      <c r="X18" s="315"/>
      <c r="Y18" s="315"/>
      <c r="Z18" s="315"/>
      <c r="AA18" s="315"/>
      <c r="AB18" s="315"/>
      <c r="AC18" s="315"/>
      <c r="AD18" s="315"/>
      <c r="AE18" s="315"/>
      <c r="AF18" s="315"/>
      <c r="AG18" s="315"/>
      <c r="AH18" s="315" t="s">
        <v>89</v>
      </c>
      <c r="AI18" s="315"/>
      <c r="AJ18" s="315"/>
      <c r="AK18" s="315"/>
      <c r="AL18" s="315" t="s">
        <v>91</v>
      </c>
      <c r="AM18" s="315"/>
      <c r="AN18" s="315"/>
      <c r="AO18" s="315"/>
    </row>
    <row r="19" spans="1:41" x14ac:dyDescent="0.2">
      <c r="A19" s="24"/>
      <c r="B19" s="316"/>
      <c r="C19" s="316"/>
      <c r="D19" s="316"/>
      <c r="E19" s="316"/>
      <c r="F19" s="316"/>
      <c r="G19" s="316"/>
      <c r="H19" s="316"/>
      <c r="I19" s="316"/>
      <c r="J19" s="316"/>
      <c r="K19" s="316"/>
      <c r="L19" s="316"/>
      <c r="M19" s="316"/>
      <c r="N19" s="316" t="s">
        <v>90</v>
      </c>
      <c r="O19" s="316"/>
      <c r="P19" s="316"/>
      <c r="Q19" s="316"/>
      <c r="R19" s="316" t="s">
        <v>86</v>
      </c>
      <c r="S19" s="316"/>
      <c r="T19" s="316"/>
      <c r="U19" s="320"/>
      <c r="V19" s="318"/>
      <c r="W19" s="316"/>
      <c r="X19" s="316"/>
      <c r="Y19" s="316"/>
      <c r="Z19" s="316"/>
      <c r="AA19" s="316"/>
      <c r="AB19" s="316"/>
      <c r="AC19" s="316"/>
      <c r="AD19" s="316"/>
      <c r="AE19" s="316"/>
      <c r="AF19" s="316"/>
      <c r="AG19" s="316"/>
      <c r="AH19" s="316" t="s">
        <v>90</v>
      </c>
      <c r="AI19" s="316"/>
      <c r="AJ19" s="316"/>
      <c r="AK19" s="316"/>
      <c r="AL19" s="316" t="s">
        <v>86</v>
      </c>
      <c r="AM19" s="316"/>
      <c r="AN19" s="316"/>
      <c r="AO19" s="316"/>
    </row>
    <row r="20" spans="1:41" ht="18.5" customHeight="1" x14ac:dyDescent="0.2">
      <c r="A20" s="24"/>
      <c r="B20" s="310"/>
      <c r="C20" s="310"/>
      <c r="D20" s="310"/>
      <c r="E20" s="310"/>
      <c r="F20" s="310"/>
      <c r="G20" s="310"/>
      <c r="H20" s="310"/>
      <c r="I20" s="310"/>
      <c r="J20" s="310"/>
      <c r="K20" s="310"/>
      <c r="L20" s="310"/>
      <c r="M20" s="310"/>
      <c r="N20" s="311"/>
      <c r="O20" s="311"/>
      <c r="P20" s="311"/>
      <c r="Q20" s="311"/>
      <c r="R20" s="312"/>
      <c r="S20" s="312"/>
      <c r="T20" s="312"/>
      <c r="U20" s="313"/>
      <c r="V20" s="314"/>
      <c r="W20" s="310"/>
      <c r="X20" s="310"/>
      <c r="Y20" s="310"/>
      <c r="Z20" s="310"/>
      <c r="AA20" s="310"/>
      <c r="AB20" s="310"/>
      <c r="AC20" s="310"/>
      <c r="AD20" s="310"/>
      <c r="AE20" s="310"/>
      <c r="AF20" s="310"/>
      <c r="AG20" s="310"/>
      <c r="AH20" s="311"/>
      <c r="AI20" s="311"/>
      <c r="AJ20" s="311"/>
      <c r="AK20" s="311"/>
      <c r="AL20" s="312"/>
      <c r="AM20" s="312"/>
      <c r="AN20" s="312"/>
      <c r="AO20" s="312"/>
    </row>
    <row r="21" spans="1:41" ht="18.5" customHeight="1" x14ac:dyDescent="0.2">
      <c r="A21" s="24"/>
      <c r="B21" s="310"/>
      <c r="C21" s="310"/>
      <c r="D21" s="310"/>
      <c r="E21" s="310"/>
      <c r="F21" s="310"/>
      <c r="G21" s="310"/>
      <c r="H21" s="310"/>
      <c r="I21" s="310"/>
      <c r="J21" s="310"/>
      <c r="K21" s="310"/>
      <c r="L21" s="310"/>
      <c r="M21" s="310"/>
      <c r="N21" s="311"/>
      <c r="O21" s="311"/>
      <c r="P21" s="311"/>
      <c r="Q21" s="311"/>
      <c r="R21" s="312"/>
      <c r="S21" s="312"/>
      <c r="T21" s="312"/>
      <c r="U21" s="313"/>
      <c r="V21" s="314"/>
      <c r="W21" s="310"/>
      <c r="X21" s="310"/>
      <c r="Y21" s="310"/>
      <c r="Z21" s="310"/>
      <c r="AA21" s="310"/>
      <c r="AB21" s="310"/>
      <c r="AC21" s="310"/>
      <c r="AD21" s="310"/>
      <c r="AE21" s="310"/>
      <c r="AF21" s="310"/>
      <c r="AG21" s="310"/>
      <c r="AH21" s="311"/>
      <c r="AI21" s="311"/>
      <c r="AJ21" s="311"/>
      <c r="AK21" s="311"/>
      <c r="AL21" s="312"/>
      <c r="AM21" s="312"/>
      <c r="AN21" s="312"/>
      <c r="AO21" s="312"/>
    </row>
    <row r="22" spans="1:41" ht="18.5" customHeight="1" x14ac:dyDescent="0.2">
      <c r="A22" s="24"/>
      <c r="B22" s="310"/>
      <c r="C22" s="310"/>
      <c r="D22" s="310"/>
      <c r="E22" s="310"/>
      <c r="F22" s="310"/>
      <c r="G22" s="310"/>
      <c r="H22" s="310"/>
      <c r="I22" s="310"/>
      <c r="J22" s="310"/>
      <c r="K22" s="310"/>
      <c r="L22" s="310"/>
      <c r="M22" s="310"/>
      <c r="N22" s="311"/>
      <c r="O22" s="311"/>
      <c r="P22" s="311"/>
      <c r="Q22" s="311"/>
      <c r="R22" s="312"/>
      <c r="S22" s="312"/>
      <c r="T22" s="312"/>
      <c r="U22" s="313"/>
      <c r="V22" s="314"/>
      <c r="W22" s="310"/>
      <c r="X22" s="310"/>
      <c r="Y22" s="310"/>
      <c r="Z22" s="310"/>
      <c r="AA22" s="310"/>
      <c r="AB22" s="310"/>
      <c r="AC22" s="310"/>
      <c r="AD22" s="310"/>
      <c r="AE22" s="310"/>
      <c r="AF22" s="310"/>
      <c r="AG22" s="310"/>
      <c r="AH22" s="311"/>
      <c r="AI22" s="311"/>
      <c r="AJ22" s="311"/>
      <c r="AK22" s="311"/>
      <c r="AL22" s="312"/>
      <c r="AM22" s="312"/>
      <c r="AN22" s="312"/>
      <c r="AO22" s="312"/>
    </row>
    <row r="23" spans="1:41" ht="18.5" customHeight="1" x14ac:dyDescent="0.2">
      <c r="A23" s="24"/>
      <c r="B23" s="310"/>
      <c r="C23" s="310"/>
      <c r="D23" s="310"/>
      <c r="E23" s="310"/>
      <c r="F23" s="310"/>
      <c r="G23" s="310"/>
      <c r="H23" s="310"/>
      <c r="I23" s="310"/>
      <c r="J23" s="310"/>
      <c r="K23" s="310"/>
      <c r="L23" s="310"/>
      <c r="M23" s="310"/>
      <c r="N23" s="311"/>
      <c r="O23" s="311"/>
      <c r="P23" s="311"/>
      <c r="Q23" s="311"/>
      <c r="R23" s="312"/>
      <c r="S23" s="312"/>
      <c r="T23" s="312"/>
      <c r="U23" s="313"/>
      <c r="V23" s="314"/>
      <c r="W23" s="310"/>
      <c r="X23" s="310"/>
      <c r="Y23" s="310"/>
      <c r="Z23" s="310"/>
      <c r="AA23" s="310"/>
      <c r="AB23" s="310"/>
      <c r="AC23" s="310"/>
      <c r="AD23" s="310"/>
      <c r="AE23" s="310"/>
      <c r="AF23" s="310"/>
      <c r="AG23" s="310"/>
      <c r="AH23" s="311"/>
      <c r="AI23" s="311"/>
      <c r="AJ23" s="311"/>
      <c r="AK23" s="311"/>
      <c r="AL23" s="312"/>
      <c r="AM23" s="312"/>
      <c r="AN23" s="312"/>
      <c r="AO23" s="312"/>
    </row>
    <row r="24" spans="1:41" ht="18.5" customHeight="1" x14ac:dyDescent="0.2">
      <c r="A24" s="24"/>
      <c r="B24" s="310"/>
      <c r="C24" s="310"/>
      <c r="D24" s="310"/>
      <c r="E24" s="310"/>
      <c r="F24" s="310"/>
      <c r="G24" s="310"/>
      <c r="H24" s="310"/>
      <c r="I24" s="310"/>
      <c r="J24" s="310"/>
      <c r="K24" s="310"/>
      <c r="L24" s="310"/>
      <c r="M24" s="310"/>
      <c r="N24" s="311"/>
      <c r="O24" s="311"/>
      <c r="P24" s="311"/>
      <c r="Q24" s="311"/>
      <c r="R24" s="312"/>
      <c r="S24" s="312"/>
      <c r="T24" s="312"/>
      <c r="U24" s="313"/>
      <c r="V24" s="314"/>
      <c r="W24" s="310"/>
      <c r="X24" s="310"/>
      <c r="Y24" s="310"/>
      <c r="Z24" s="310"/>
      <c r="AA24" s="310"/>
      <c r="AB24" s="310"/>
      <c r="AC24" s="310"/>
      <c r="AD24" s="310"/>
      <c r="AE24" s="310"/>
      <c r="AF24" s="310"/>
      <c r="AG24" s="310"/>
      <c r="AH24" s="311"/>
      <c r="AI24" s="311"/>
      <c r="AJ24" s="311"/>
      <c r="AK24" s="311"/>
      <c r="AL24" s="312"/>
      <c r="AM24" s="312"/>
      <c r="AN24" s="312"/>
      <c r="AO24" s="312"/>
    </row>
    <row r="25" spans="1:41" ht="18.5" customHeight="1" x14ac:dyDescent="0.2">
      <c r="A25" s="24"/>
      <c r="B25" s="310"/>
      <c r="C25" s="310"/>
      <c r="D25" s="310"/>
      <c r="E25" s="310"/>
      <c r="F25" s="310"/>
      <c r="G25" s="310"/>
      <c r="H25" s="310"/>
      <c r="I25" s="310"/>
      <c r="J25" s="310"/>
      <c r="K25" s="310"/>
      <c r="L25" s="310"/>
      <c r="M25" s="310"/>
      <c r="N25" s="311"/>
      <c r="O25" s="311"/>
      <c r="P25" s="311"/>
      <c r="Q25" s="311"/>
      <c r="R25" s="312"/>
      <c r="S25" s="312"/>
      <c r="T25" s="312"/>
      <c r="U25" s="313"/>
      <c r="V25" s="314"/>
      <c r="W25" s="310"/>
      <c r="X25" s="310"/>
      <c r="Y25" s="310"/>
      <c r="Z25" s="310"/>
      <c r="AA25" s="310"/>
      <c r="AB25" s="310"/>
      <c r="AC25" s="310"/>
      <c r="AD25" s="310"/>
      <c r="AE25" s="310"/>
      <c r="AF25" s="310"/>
      <c r="AG25" s="310"/>
      <c r="AH25" s="311"/>
      <c r="AI25" s="311"/>
      <c r="AJ25" s="311"/>
      <c r="AK25" s="311"/>
      <c r="AL25" s="312"/>
      <c r="AM25" s="312"/>
      <c r="AN25" s="312"/>
      <c r="AO25" s="312"/>
    </row>
    <row r="26" spans="1:41" ht="18.5" customHeight="1" x14ac:dyDescent="0.2">
      <c r="A26" s="24"/>
      <c r="B26" s="310"/>
      <c r="C26" s="310"/>
      <c r="D26" s="310"/>
      <c r="E26" s="310"/>
      <c r="F26" s="310"/>
      <c r="G26" s="310"/>
      <c r="H26" s="310"/>
      <c r="I26" s="310"/>
      <c r="J26" s="310"/>
      <c r="K26" s="310"/>
      <c r="L26" s="310"/>
      <c r="M26" s="310"/>
      <c r="N26" s="311"/>
      <c r="O26" s="311"/>
      <c r="P26" s="311"/>
      <c r="Q26" s="311"/>
      <c r="R26" s="312"/>
      <c r="S26" s="312"/>
      <c r="T26" s="312"/>
      <c r="U26" s="313"/>
      <c r="V26" s="314"/>
      <c r="W26" s="310"/>
      <c r="X26" s="310"/>
      <c r="Y26" s="310"/>
      <c r="Z26" s="310"/>
      <c r="AA26" s="310"/>
      <c r="AB26" s="310"/>
      <c r="AC26" s="310"/>
      <c r="AD26" s="310"/>
      <c r="AE26" s="310"/>
      <c r="AF26" s="310"/>
      <c r="AG26" s="310"/>
      <c r="AH26" s="311"/>
      <c r="AI26" s="311"/>
      <c r="AJ26" s="311"/>
      <c r="AK26" s="311"/>
      <c r="AL26" s="312"/>
      <c r="AM26" s="312"/>
      <c r="AN26" s="312"/>
      <c r="AO26" s="312"/>
    </row>
    <row r="27" spans="1:41" ht="18.5" customHeight="1" x14ac:dyDescent="0.2">
      <c r="A27" s="24"/>
      <c r="B27" s="310"/>
      <c r="C27" s="310"/>
      <c r="D27" s="310"/>
      <c r="E27" s="310"/>
      <c r="F27" s="310"/>
      <c r="G27" s="310"/>
      <c r="H27" s="310"/>
      <c r="I27" s="310"/>
      <c r="J27" s="310"/>
      <c r="K27" s="310"/>
      <c r="L27" s="310"/>
      <c r="M27" s="310"/>
      <c r="N27" s="311"/>
      <c r="O27" s="311"/>
      <c r="P27" s="311"/>
      <c r="Q27" s="311"/>
      <c r="R27" s="312"/>
      <c r="S27" s="312"/>
      <c r="T27" s="312"/>
      <c r="U27" s="313"/>
      <c r="V27" s="314"/>
      <c r="W27" s="310"/>
      <c r="X27" s="310"/>
      <c r="Y27" s="310"/>
      <c r="Z27" s="310"/>
      <c r="AA27" s="310"/>
      <c r="AB27" s="310"/>
      <c r="AC27" s="310"/>
      <c r="AD27" s="310"/>
      <c r="AE27" s="310"/>
      <c r="AF27" s="310"/>
      <c r="AG27" s="310"/>
      <c r="AH27" s="311"/>
      <c r="AI27" s="311"/>
      <c r="AJ27" s="311"/>
      <c r="AK27" s="311"/>
      <c r="AL27" s="312"/>
      <c r="AM27" s="312"/>
      <c r="AN27" s="312"/>
      <c r="AO27" s="312"/>
    </row>
    <row r="28" spans="1:41" ht="18.5" customHeight="1" x14ac:dyDescent="0.2">
      <c r="A28" s="24"/>
      <c r="B28" s="310"/>
      <c r="C28" s="310"/>
      <c r="D28" s="310"/>
      <c r="E28" s="310"/>
      <c r="F28" s="310"/>
      <c r="G28" s="310"/>
      <c r="H28" s="310"/>
      <c r="I28" s="310"/>
      <c r="J28" s="310"/>
      <c r="K28" s="310"/>
      <c r="L28" s="310"/>
      <c r="M28" s="310"/>
      <c r="N28" s="311"/>
      <c r="O28" s="311"/>
      <c r="P28" s="311"/>
      <c r="Q28" s="311"/>
      <c r="R28" s="312"/>
      <c r="S28" s="312"/>
      <c r="T28" s="312"/>
      <c r="U28" s="313"/>
      <c r="V28" s="314"/>
      <c r="W28" s="310"/>
      <c r="X28" s="310"/>
      <c r="Y28" s="310"/>
      <c r="Z28" s="310"/>
      <c r="AA28" s="310"/>
      <c r="AB28" s="310"/>
      <c r="AC28" s="310"/>
      <c r="AD28" s="310"/>
      <c r="AE28" s="310"/>
      <c r="AF28" s="310"/>
      <c r="AG28" s="310"/>
      <c r="AH28" s="311"/>
      <c r="AI28" s="311"/>
      <c r="AJ28" s="311"/>
      <c r="AK28" s="311"/>
      <c r="AL28" s="312"/>
      <c r="AM28" s="312"/>
      <c r="AN28" s="312"/>
      <c r="AO28" s="312"/>
    </row>
    <row r="29" spans="1:41" ht="18.5" customHeight="1" x14ac:dyDescent="0.2">
      <c r="A29" s="24"/>
      <c r="B29" s="310"/>
      <c r="C29" s="310"/>
      <c r="D29" s="310"/>
      <c r="E29" s="310"/>
      <c r="F29" s="310"/>
      <c r="G29" s="310"/>
      <c r="H29" s="310"/>
      <c r="I29" s="310"/>
      <c r="J29" s="310"/>
      <c r="K29" s="310"/>
      <c r="L29" s="310"/>
      <c r="M29" s="310"/>
      <c r="N29" s="311"/>
      <c r="O29" s="311"/>
      <c r="P29" s="311"/>
      <c r="Q29" s="311"/>
      <c r="R29" s="312"/>
      <c r="S29" s="312"/>
      <c r="T29" s="312"/>
      <c r="U29" s="313"/>
      <c r="V29" s="314"/>
      <c r="W29" s="310"/>
      <c r="X29" s="310"/>
      <c r="Y29" s="310"/>
      <c r="Z29" s="310"/>
      <c r="AA29" s="310"/>
      <c r="AB29" s="310"/>
      <c r="AC29" s="310"/>
      <c r="AD29" s="310"/>
      <c r="AE29" s="310"/>
      <c r="AF29" s="310"/>
      <c r="AG29" s="310"/>
      <c r="AH29" s="311"/>
      <c r="AI29" s="311"/>
      <c r="AJ29" s="311"/>
      <c r="AK29" s="311"/>
      <c r="AL29" s="312"/>
      <c r="AM29" s="312"/>
      <c r="AN29" s="312"/>
      <c r="AO29" s="312"/>
    </row>
    <row r="30" spans="1:41" ht="18.5" customHeight="1" x14ac:dyDescent="0.2">
      <c r="A30" s="24"/>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row>
    <row r="31" spans="1:41" ht="18.5" customHeight="1" x14ac:dyDescent="0.2">
      <c r="A31" s="24"/>
      <c r="B31" s="17" t="s">
        <v>93</v>
      </c>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3"/>
    </row>
    <row r="32" spans="1:41" ht="18.5" customHeight="1" x14ac:dyDescent="0.2">
      <c r="A32" s="24"/>
      <c r="B32" s="322" t="s">
        <v>94</v>
      </c>
      <c r="C32" s="194"/>
      <c r="D32" s="194"/>
      <c r="E32" s="194"/>
      <c r="F32" s="194"/>
      <c r="G32" s="194"/>
      <c r="H32" s="194"/>
      <c r="I32" s="194"/>
      <c r="J32" s="194"/>
      <c r="K32" s="194"/>
      <c r="L32" s="194"/>
      <c r="M32" s="194"/>
      <c r="N32" s="194"/>
      <c r="O32" s="194"/>
      <c r="P32" s="194"/>
      <c r="Q32" s="194"/>
      <c r="R32" s="194"/>
      <c r="S32" s="194"/>
      <c r="T32" s="194"/>
      <c r="U32" s="194"/>
      <c r="V32" s="194"/>
      <c r="W32" s="194"/>
      <c r="X32" s="194"/>
      <c r="Y32" s="194"/>
      <c r="Z32" s="194"/>
      <c r="AA32" s="194"/>
      <c r="AB32" s="194"/>
      <c r="AC32" s="194"/>
      <c r="AD32" s="194"/>
      <c r="AE32" s="194"/>
      <c r="AF32" s="194"/>
      <c r="AG32" s="194"/>
      <c r="AH32" s="194"/>
      <c r="AI32" s="194"/>
      <c r="AJ32" s="194"/>
      <c r="AK32" s="194"/>
      <c r="AL32" s="194"/>
      <c r="AM32" s="194"/>
      <c r="AN32" s="194"/>
      <c r="AO32" s="323"/>
    </row>
    <row r="33" spans="1:41" ht="18.5" customHeight="1" x14ac:dyDescent="0.2">
      <c r="A33" s="24"/>
      <c r="B33" s="322" t="s">
        <v>96</v>
      </c>
      <c r="C33" s="194"/>
      <c r="D33" s="194"/>
      <c r="E33" s="194"/>
      <c r="F33" s="194"/>
      <c r="G33" s="194"/>
      <c r="H33" s="194"/>
      <c r="I33" s="194"/>
      <c r="J33" s="194"/>
      <c r="K33" s="194"/>
      <c r="L33" s="194"/>
      <c r="M33" s="194"/>
      <c r="N33" s="194"/>
      <c r="O33" s="194"/>
      <c r="P33" s="194"/>
      <c r="Q33" s="194"/>
      <c r="R33" s="194"/>
      <c r="S33" s="194"/>
      <c r="T33" s="194"/>
      <c r="U33" s="194"/>
      <c r="V33" s="194"/>
      <c r="W33" s="194"/>
      <c r="X33" s="194"/>
      <c r="Y33" s="194"/>
      <c r="Z33" s="194"/>
      <c r="AA33" s="194"/>
      <c r="AB33" s="194"/>
      <c r="AC33" s="194"/>
      <c r="AD33" s="194"/>
      <c r="AE33" s="194"/>
      <c r="AF33" s="194"/>
      <c r="AG33" s="194"/>
      <c r="AH33" s="194"/>
      <c r="AI33" s="194"/>
      <c r="AJ33" s="194"/>
      <c r="AK33" s="194"/>
      <c r="AL33" s="194"/>
      <c r="AM33" s="194"/>
      <c r="AN33" s="194"/>
      <c r="AO33" s="323"/>
    </row>
    <row r="34" spans="1:41" ht="18.5" customHeight="1" x14ac:dyDescent="0.2">
      <c r="A34" s="24"/>
      <c r="B34" s="322" t="s">
        <v>98</v>
      </c>
      <c r="C34" s="194"/>
      <c r="D34" s="194"/>
      <c r="E34" s="194"/>
      <c r="F34" s="194"/>
      <c r="G34" s="194"/>
      <c r="H34" s="194"/>
      <c r="I34" s="194"/>
      <c r="J34" s="194"/>
      <c r="K34" s="194"/>
      <c r="L34" s="194"/>
      <c r="M34" s="194"/>
      <c r="N34" s="194"/>
      <c r="O34" s="194"/>
      <c r="P34" s="194"/>
      <c r="Q34" s="194"/>
      <c r="R34" s="194"/>
      <c r="S34" s="194"/>
      <c r="T34" s="194"/>
      <c r="U34" s="194"/>
      <c r="V34" s="194"/>
      <c r="W34" s="194"/>
      <c r="X34" s="194"/>
      <c r="Y34" s="194"/>
      <c r="Z34" s="194"/>
      <c r="AA34" s="194"/>
      <c r="AB34" s="194"/>
      <c r="AC34" s="194"/>
      <c r="AD34" s="194"/>
      <c r="AE34" s="194"/>
      <c r="AF34" s="194"/>
      <c r="AG34" s="194"/>
      <c r="AH34" s="194"/>
      <c r="AI34" s="194"/>
      <c r="AJ34" s="194"/>
      <c r="AK34" s="194"/>
      <c r="AL34" s="194"/>
      <c r="AM34" s="194"/>
      <c r="AN34" s="194"/>
      <c r="AO34" s="323"/>
    </row>
    <row r="35" spans="1:41" ht="18.5" customHeight="1" x14ac:dyDescent="0.2">
      <c r="A35" s="24"/>
      <c r="B35" s="322" t="s">
        <v>95</v>
      </c>
      <c r="C35" s="194"/>
      <c r="D35" s="194"/>
      <c r="E35" s="194"/>
      <c r="F35" s="194"/>
      <c r="G35" s="194"/>
      <c r="H35" s="194"/>
      <c r="I35" s="194"/>
      <c r="J35" s="194"/>
      <c r="K35" s="194"/>
      <c r="L35" s="194"/>
      <c r="M35" s="194"/>
      <c r="N35" s="194"/>
      <c r="O35" s="194"/>
      <c r="P35" s="194"/>
      <c r="Q35" s="194"/>
      <c r="R35" s="194"/>
      <c r="S35" s="194"/>
      <c r="T35" s="194"/>
      <c r="U35" s="194"/>
      <c r="V35" s="194"/>
      <c r="W35" s="194"/>
      <c r="X35" s="194"/>
      <c r="Y35" s="194"/>
      <c r="Z35" s="194"/>
      <c r="AA35" s="194"/>
      <c r="AB35" s="194"/>
      <c r="AC35" s="194"/>
      <c r="AD35" s="194"/>
      <c r="AE35" s="194"/>
      <c r="AF35" s="194"/>
      <c r="AG35" s="194"/>
      <c r="AH35" s="194"/>
      <c r="AI35" s="194"/>
      <c r="AJ35" s="194"/>
      <c r="AK35" s="194"/>
      <c r="AL35" s="194"/>
      <c r="AM35" s="194"/>
      <c r="AN35" s="194"/>
      <c r="AO35" s="323"/>
    </row>
    <row r="36" spans="1:41" ht="15" customHeight="1" x14ac:dyDescent="0.2">
      <c r="B36" s="324" t="s">
        <v>99</v>
      </c>
      <c r="C36" s="194"/>
      <c r="D36" s="194"/>
      <c r="E36" s="194"/>
      <c r="F36" s="194"/>
      <c r="G36" s="194"/>
      <c r="H36" s="194"/>
      <c r="I36" s="194"/>
      <c r="J36" s="194"/>
      <c r="K36" s="194"/>
      <c r="L36" s="194"/>
      <c r="M36" s="194"/>
      <c r="N36" s="194"/>
      <c r="O36" s="194"/>
      <c r="P36" s="194"/>
      <c r="Q36" s="194"/>
      <c r="R36" s="194"/>
      <c r="S36" s="194"/>
      <c r="T36" s="194"/>
      <c r="U36" s="194"/>
      <c r="V36" s="194"/>
      <c r="W36" s="194"/>
      <c r="X36" s="194"/>
      <c r="Y36" s="194"/>
      <c r="Z36" s="194"/>
      <c r="AA36" s="194"/>
      <c r="AB36" s="194"/>
      <c r="AC36" s="194"/>
      <c r="AD36" s="194"/>
      <c r="AE36" s="194"/>
      <c r="AF36" s="194"/>
      <c r="AG36" s="194"/>
      <c r="AH36" s="194"/>
      <c r="AI36" s="194"/>
      <c r="AJ36" s="194"/>
      <c r="AK36" s="194"/>
      <c r="AL36" s="194"/>
      <c r="AM36" s="194"/>
      <c r="AN36" s="194"/>
      <c r="AO36" s="323"/>
    </row>
    <row r="37" spans="1:41" ht="18.5" customHeight="1" x14ac:dyDescent="0.2">
      <c r="B37" s="269" t="s">
        <v>97</v>
      </c>
      <c r="C37" s="253"/>
      <c r="D37" s="253"/>
      <c r="E37" s="253"/>
      <c r="F37" s="253"/>
      <c r="G37" s="253"/>
      <c r="H37" s="253"/>
      <c r="I37" s="253"/>
      <c r="J37" s="253"/>
      <c r="K37" s="253"/>
      <c r="L37" s="253"/>
      <c r="M37" s="253"/>
      <c r="N37" s="253"/>
      <c r="O37" s="253"/>
      <c r="P37" s="253"/>
      <c r="Q37" s="253"/>
      <c r="R37" s="253"/>
      <c r="S37" s="253"/>
      <c r="T37" s="253"/>
      <c r="U37" s="253"/>
      <c r="V37" s="253"/>
      <c r="W37" s="253"/>
      <c r="X37" s="253"/>
      <c r="Y37" s="253"/>
      <c r="Z37" s="253"/>
      <c r="AA37" s="253"/>
      <c r="AB37" s="253"/>
      <c r="AC37" s="253"/>
      <c r="AD37" s="253"/>
      <c r="AE37" s="253"/>
      <c r="AF37" s="253"/>
      <c r="AG37" s="253"/>
      <c r="AH37" s="253"/>
      <c r="AI37" s="253"/>
      <c r="AJ37" s="253"/>
      <c r="AK37" s="253"/>
      <c r="AL37" s="253"/>
      <c r="AM37" s="253"/>
      <c r="AN37" s="253"/>
      <c r="AO37" s="325"/>
    </row>
    <row r="38" spans="1:41" ht="18.5" customHeight="1" x14ac:dyDescent="0.2"/>
    <row r="39" spans="1:41" ht="16" customHeight="1" x14ac:dyDescent="0.2">
      <c r="A39" s="193" t="s">
        <v>554</v>
      </c>
      <c r="B39" s="194"/>
      <c r="C39" s="194"/>
      <c r="D39" s="194"/>
      <c r="E39" s="194"/>
      <c r="F39" s="194"/>
      <c r="G39" s="194"/>
      <c r="H39" s="194"/>
      <c r="I39" s="194"/>
      <c r="J39" s="194"/>
      <c r="K39" s="194"/>
      <c r="L39" s="194"/>
      <c r="M39" s="194"/>
      <c r="N39" s="194"/>
      <c r="O39" s="194"/>
      <c r="P39" s="194"/>
      <c r="Q39" s="194"/>
      <c r="R39" s="194"/>
      <c r="S39" s="194"/>
      <c r="T39" s="194"/>
      <c r="U39" s="194"/>
      <c r="V39" s="194"/>
      <c r="W39" s="194"/>
      <c r="X39" s="194"/>
      <c r="Y39" s="194"/>
      <c r="Z39" s="194"/>
      <c r="AA39" s="194"/>
      <c r="AB39" s="194"/>
      <c r="AC39" s="194"/>
      <c r="AD39" s="194"/>
      <c r="AE39" s="194"/>
      <c r="AF39" s="194"/>
      <c r="AG39" s="194"/>
      <c r="AH39" s="194"/>
      <c r="AI39" s="194"/>
      <c r="AJ39" s="194"/>
      <c r="AK39" s="194"/>
      <c r="AL39" s="194"/>
      <c r="AM39" s="194"/>
      <c r="AN39" s="194"/>
      <c r="AO39" s="194"/>
    </row>
    <row r="40" spans="1:41" ht="16" customHeight="1" x14ac:dyDescent="0.2">
      <c r="A40" s="193" t="s">
        <v>555</v>
      </c>
      <c r="B40" s="194"/>
      <c r="C40" s="194"/>
      <c r="D40" s="194"/>
      <c r="E40" s="194"/>
      <c r="F40" s="194"/>
      <c r="G40" s="194"/>
      <c r="H40" s="194"/>
      <c r="I40" s="194"/>
      <c r="J40" s="194"/>
      <c r="K40" s="194"/>
      <c r="L40" s="194"/>
      <c r="M40" s="194"/>
      <c r="N40" s="194"/>
      <c r="O40" s="194"/>
      <c r="P40" s="194"/>
      <c r="Q40" s="194"/>
      <c r="R40" s="194"/>
      <c r="S40" s="194"/>
      <c r="T40" s="194"/>
      <c r="U40" s="194"/>
      <c r="V40" s="194"/>
      <c r="W40" s="194"/>
      <c r="X40" s="194"/>
      <c r="Y40" s="194"/>
      <c r="Z40" s="194"/>
      <c r="AA40" s="194"/>
      <c r="AB40" s="194"/>
      <c r="AC40" s="194"/>
      <c r="AD40" s="194"/>
      <c r="AE40" s="194"/>
      <c r="AF40" s="194"/>
      <c r="AG40" s="194"/>
      <c r="AH40" s="194"/>
      <c r="AI40" s="194"/>
      <c r="AJ40" s="194"/>
      <c r="AK40" s="194"/>
      <c r="AL40" s="194"/>
      <c r="AM40" s="194"/>
      <c r="AN40" s="194"/>
      <c r="AO40" s="194"/>
    </row>
    <row r="41" spans="1:41" ht="16" customHeight="1" x14ac:dyDescent="0.2">
      <c r="A41" s="193" t="s">
        <v>100</v>
      </c>
      <c r="B41" s="194"/>
      <c r="C41" s="194"/>
      <c r="D41" s="194"/>
      <c r="E41" s="194"/>
      <c r="F41" s="194"/>
      <c r="G41" s="194"/>
      <c r="H41" s="194"/>
      <c r="I41" s="194"/>
      <c r="J41" s="194"/>
      <c r="K41" s="194"/>
      <c r="L41" s="194"/>
      <c r="M41" s="194"/>
      <c r="N41" s="194"/>
      <c r="O41" s="194"/>
      <c r="P41" s="194"/>
      <c r="Q41" s="194"/>
      <c r="R41" s="194"/>
      <c r="S41" s="194"/>
      <c r="T41" s="194"/>
      <c r="U41" s="194"/>
      <c r="V41" s="194"/>
      <c r="W41" s="194"/>
      <c r="X41" s="194"/>
      <c r="Y41" s="194"/>
      <c r="Z41" s="194"/>
      <c r="AA41" s="194"/>
      <c r="AB41" s="194"/>
      <c r="AC41" s="194"/>
      <c r="AD41" s="194"/>
      <c r="AE41" s="194"/>
      <c r="AF41" s="194"/>
      <c r="AG41" s="194"/>
      <c r="AH41" s="194"/>
      <c r="AI41" s="194"/>
      <c r="AJ41" s="194"/>
      <c r="AK41" s="194"/>
      <c r="AL41" s="194"/>
      <c r="AM41" s="194"/>
      <c r="AN41" s="194"/>
      <c r="AO41" s="194"/>
    </row>
    <row r="42" spans="1:41" ht="16" customHeight="1" x14ac:dyDescent="0.2">
      <c r="A42" s="193" t="s">
        <v>101</v>
      </c>
      <c r="B42" s="194"/>
      <c r="C42" s="194"/>
      <c r="D42" s="194"/>
      <c r="E42" s="194"/>
      <c r="F42" s="194"/>
      <c r="G42" s="194"/>
      <c r="H42" s="194"/>
      <c r="I42" s="194"/>
      <c r="J42" s="194"/>
      <c r="K42" s="194"/>
      <c r="L42" s="194"/>
      <c r="M42" s="194"/>
      <c r="N42" s="194"/>
      <c r="O42" s="194"/>
      <c r="P42" s="194"/>
      <c r="Q42" s="194"/>
      <c r="R42" s="194"/>
      <c r="S42" s="194"/>
      <c r="T42" s="194"/>
      <c r="U42" s="194"/>
      <c r="V42" s="194"/>
      <c r="W42" s="194"/>
      <c r="X42" s="194"/>
      <c r="Y42" s="194"/>
      <c r="Z42" s="194"/>
      <c r="AA42" s="194"/>
      <c r="AB42" s="194"/>
      <c r="AC42" s="194"/>
      <c r="AD42" s="194"/>
      <c r="AE42" s="194"/>
      <c r="AF42" s="194"/>
      <c r="AG42" s="194"/>
      <c r="AH42" s="194"/>
      <c r="AI42" s="194"/>
      <c r="AJ42" s="194"/>
      <c r="AK42" s="194"/>
      <c r="AL42" s="194"/>
      <c r="AM42" s="194"/>
      <c r="AN42" s="194"/>
      <c r="AO42" s="194"/>
    </row>
    <row r="43" spans="1:41" ht="18.5" customHeight="1" x14ac:dyDescent="0.2"/>
    <row r="44" spans="1:41" ht="18.5" customHeight="1" x14ac:dyDescent="0.2"/>
    <row r="45" spans="1:41" ht="18.5" customHeight="1" x14ac:dyDescent="0.2"/>
    <row r="46" spans="1:41" ht="18.5" customHeight="1" x14ac:dyDescent="0.2"/>
    <row r="47" spans="1:41" ht="18.5" customHeight="1" x14ac:dyDescent="0.2"/>
    <row r="48" spans="1:41" ht="18.5" customHeight="1" x14ac:dyDescent="0.2"/>
    <row r="49" ht="18.5" customHeight="1" x14ac:dyDescent="0.2"/>
    <row r="50" ht="18.5" customHeight="1" x14ac:dyDescent="0.2"/>
    <row r="51" ht="18.5" customHeight="1" x14ac:dyDescent="0.2"/>
    <row r="52" ht="18.5" customHeight="1" x14ac:dyDescent="0.2"/>
    <row r="53" ht="18.5" customHeight="1" x14ac:dyDescent="0.2"/>
    <row r="54" ht="18.5" customHeight="1" x14ac:dyDescent="0.2"/>
    <row r="55" ht="18.5" customHeight="1" x14ac:dyDescent="0.2"/>
    <row r="56" ht="18.5" customHeight="1" x14ac:dyDescent="0.2"/>
    <row r="57" ht="18.5" customHeight="1" x14ac:dyDescent="0.2"/>
    <row r="58" ht="18.5" customHeight="1" x14ac:dyDescent="0.2"/>
    <row r="59" ht="18.5" customHeight="1" x14ac:dyDescent="0.2"/>
    <row r="60" ht="18.5" customHeight="1" x14ac:dyDescent="0.2"/>
    <row r="61" ht="18.5" customHeight="1" x14ac:dyDescent="0.2"/>
    <row r="62" ht="18.5" customHeight="1" x14ac:dyDescent="0.2"/>
    <row r="63" ht="18.5" customHeight="1" x14ac:dyDescent="0.2"/>
    <row r="64" ht="18.5" customHeight="1" x14ac:dyDescent="0.2"/>
    <row r="65" ht="18.5" customHeight="1" x14ac:dyDescent="0.2"/>
    <row r="66" ht="18.5" customHeight="1" x14ac:dyDescent="0.2"/>
    <row r="67" ht="18.5" customHeight="1" x14ac:dyDescent="0.2"/>
    <row r="68" ht="18.5" customHeight="1" x14ac:dyDescent="0.2"/>
    <row r="69" ht="18.5" customHeight="1" x14ac:dyDescent="0.2"/>
  </sheetData>
  <sheetProtection sheet="1" objects="1" scenarios="1" formatRows="0" insertRows="0" deleteRows="0"/>
  <mergeCells count="120">
    <mergeCell ref="B13:I13"/>
    <mergeCell ref="J13:P13"/>
    <mergeCell ref="Q13:AJ13"/>
    <mergeCell ref="AK13:AO13"/>
    <mergeCell ref="A42:AO42"/>
    <mergeCell ref="B32:AO32"/>
    <mergeCell ref="B33:AO33"/>
    <mergeCell ref="B34:AO34"/>
    <mergeCell ref="B35:AO35"/>
    <mergeCell ref="B36:AO36"/>
    <mergeCell ref="B37:AO37"/>
    <mergeCell ref="A39:AO39"/>
    <mergeCell ref="A40:AO40"/>
    <mergeCell ref="A41:AO41"/>
    <mergeCell ref="AL18:AO18"/>
    <mergeCell ref="AL19:AO19"/>
    <mergeCell ref="B22:M22"/>
    <mergeCell ref="N22:Q22"/>
    <mergeCell ref="R22:U22"/>
    <mergeCell ref="V22:AG22"/>
    <mergeCell ref="Q15:AJ15"/>
    <mergeCell ref="AH22:AK22"/>
    <mergeCell ref="AL22:AO22"/>
    <mergeCell ref="AH20:AK20"/>
    <mergeCell ref="B8:I8"/>
    <mergeCell ref="J8:P8"/>
    <mergeCell ref="Q8:AJ8"/>
    <mergeCell ref="AK8:AO8"/>
    <mergeCell ref="B9:I9"/>
    <mergeCell ref="J9:P9"/>
    <mergeCell ref="Q9:AJ9"/>
    <mergeCell ref="AK9:AO9"/>
    <mergeCell ref="A4:AO4"/>
    <mergeCell ref="B6:I7"/>
    <mergeCell ref="J6:P7"/>
    <mergeCell ref="Q6:AJ7"/>
    <mergeCell ref="AK6:AO6"/>
    <mergeCell ref="AK7:AO7"/>
    <mergeCell ref="B10:I10"/>
    <mergeCell ref="J10:P10"/>
    <mergeCell ref="Q10:AJ10"/>
    <mergeCell ref="AK10:AO10"/>
    <mergeCell ref="B14:I14"/>
    <mergeCell ref="J14:P14"/>
    <mergeCell ref="Q14:AJ14"/>
    <mergeCell ref="AK14:AO14"/>
    <mergeCell ref="B18:M19"/>
    <mergeCell ref="V18:AG19"/>
    <mergeCell ref="N18:Q18"/>
    <mergeCell ref="R18:U18"/>
    <mergeCell ref="N19:Q19"/>
    <mergeCell ref="R19:U19"/>
    <mergeCell ref="B11:I11"/>
    <mergeCell ref="J11:P11"/>
    <mergeCell ref="Q11:AJ11"/>
    <mergeCell ref="AK11:AO11"/>
    <mergeCell ref="B12:I12"/>
    <mergeCell ref="J12:P12"/>
    <mergeCell ref="Q12:AJ12"/>
    <mergeCell ref="AK12:AO12"/>
    <mergeCell ref="B15:I15"/>
    <mergeCell ref="J15:P15"/>
    <mergeCell ref="AK15:AO15"/>
    <mergeCell ref="AH18:AK18"/>
    <mergeCell ref="AH19:AK19"/>
    <mergeCell ref="B23:M23"/>
    <mergeCell ref="N23:Q23"/>
    <mergeCell ref="R23:U23"/>
    <mergeCell ref="V23:AG23"/>
    <mergeCell ref="AH23:AK23"/>
    <mergeCell ref="AL23:AO23"/>
    <mergeCell ref="AL20:AO20"/>
    <mergeCell ref="B21:M21"/>
    <mergeCell ref="N21:Q21"/>
    <mergeCell ref="R21:U21"/>
    <mergeCell ref="V21:AG21"/>
    <mergeCell ref="AH21:AK21"/>
    <mergeCell ref="AL21:AO21"/>
    <mergeCell ref="R20:U20"/>
    <mergeCell ref="N20:Q20"/>
    <mergeCell ref="B20:M20"/>
    <mergeCell ref="V20:AG20"/>
    <mergeCell ref="AH26:AK26"/>
    <mergeCell ref="AL26:AO26"/>
    <mergeCell ref="B25:M25"/>
    <mergeCell ref="N25:Q25"/>
    <mergeCell ref="R25:U25"/>
    <mergeCell ref="V25:AG25"/>
    <mergeCell ref="AH25:AK25"/>
    <mergeCell ref="AL25:AO25"/>
    <mergeCell ref="B24:M24"/>
    <mergeCell ref="N24:Q24"/>
    <mergeCell ref="R24:U24"/>
    <mergeCell ref="V24:AG24"/>
    <mergeCell ref="AH24:AK24"/>
    <mergeCell ref="AL24:AO24"/>
    <mergeCell ref="A2:AO2"/>
    <mergeCell ref="I1:AO1"/>
    <mergeCell ref="B29:M29"/>
    <mergeCell ref="N29:Q29"/>
    <mergeCell ref="R29:U29"/>
    <mergeCell ref="V29:AG29"/>
    <mergeCell ref="AH29:AK29"/>
    <mergeCell ref="AL29:AO29"/>
    <mergeCell ref="B28:M28"/>
    <mergeCell ref="N28:Q28"/>
    <mergeCell ref="R28:U28"/>
    <mergeCell ref="V28:AG28"/>
    <mergeCell ref="AH28:AK28"/>
    <mergeCell ref="AL28:AO28"/>
    <mergeCell ref="B27:M27"/>
    <mergeCell ref="N27:Q27"/>
    <mergeCell ref="R27:U27"/>
    <mergeCell ref="V27:AG27"/>
    <mergeCell ref="AH27:AK27"/>
    <mergeCell ref="AL27:AO27"/>
    <mergeCell ref="B26:M26"/>
    <mergeCell ref="N26:Q26"/>
    <mergeCell ref="R26:U26"/>
    <mergeCell ref="V26:AG26"/>
  </mergeCells>
  <phoneticPr fontId="1"/>
  <conditionalFormatting sqref="I1:AO1">
    <cfRule type="expression" dxfId="76" priority="11">
      <formula>I1="未入力あり"</formula>
    </cfRule>
    <cfRule type="expression" dxfId="75" priority="12">
      <formula>I1="提出不要"</formula>
    </cfRule>
  </conditionalFormatting>
  <conditionalFormatting sqref="J8:AO15">
    <cfRule type="expression" dxfId="74" priority="8">
      <formula>AND(NOT($B8=""),J8="")</formula>
    </cfRule>
  </conditionalFormatting>
  <conditionalFormatting sqref="R20:R29 AL20:AL29">
    <cfRule type="expression" dxfId="73" priority="6">
      <formula>AND(NOT(B20=""),R20="")</formula>
    </cfRule>
  </conditionalFormatting>
  <conditionalFormatting sqref="AQ1:AQ100">
    <cfRule type="expression" dxfId="72" priority="9">
      <formula>FIND("未入力",AQ1)</formula>
    </cfRule>
    <cfRule type="expression" dxfId="71" priority="10">
      <formula>_xlfn.ISFORMULA(AQ1)</formula>
    </cfRule>
  </conditionalFormatting>
  <conditionalFormatting sqref="N20:N29 AH20:AH29">
    <cfRule type="expression" dxfId="70" priority="2">
      <formula>AND(FIND("株式会社",$AQ$7),NOT(B20=""),N20="")</formula>
    </cfRule>
  </conditionalFormatting>
  <dataValidations count="3">
    <dataValidation type="list" allowBlank="1" showInputMessage="1" showErrorMessage="1" error="ドロップダウン リスト から選択" sqref="AK9:AO15 R21:U29 AL21:AO29">
      <formula1>"有,無"</formula1>
    </dataValidation>
    <dataValidation allowBlank="1" showInputMessage="1" showErrorMessage="1" prompt="記載例：令和●年●月●日　取締役就任" sqref="Q8:AJ8"/>
    <dataValidation type="list" allowBlank="1" showInputMessage="1" showErrorMessage="1" error="ドロップダウン リスト から選択" prompt="ドロップダウン リスト から選択" sqref="AK8:AO8 R20:U20 AL20:AO20">
      <formula1>"有,無"</formula1>
    </dataValidation>
  </dataValidations>
  <pageMargins left="0.78740157480314965" right="0.78740157480314965" top="0.59055118110236227" bottom="0.78740157480314965" header="0.31496062992125984" footer="0.31496062992125984"/>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AQ64"/>
  <sheetViews>
    <sheetView workbookViewId="0">
      <selection activeCell="A4" sqref="A4:AO4"/>
    </sheetView>
  </sheetViews>
  <sheetFormatPr defaultRowHeight="12.5" x14ac:dyDescent="0.2"/>
  <cols>
    <col min="1" max="1" width="2.08984375" style="2" customWidth="1"/>
    <col min="2" max="3" width="2.453125" style="2" customWidth="1"/>
    <col min="4" max="40" width="2.08984375" style="2" customWidth="1"/>
    <col min="41" max="41" width="2.81640625" style="2" customWidth="1"/>
    <col min="42" max="16384" width="8.7265625" style="2"/>
  </cols>
  <sheetData>
    <row r="1" spans="1:43" ht="18.5" customHeight="1" x14ac:dyDescent="0.2">
      <c r="A1" s="2" t="s">
        <v>102</v>
      </c>
      <c r="I1" s="191" t="str">
        <f ca="1">IF(COUNTIF(AQ1:AQ98,"*未入力*"),"未入力あり","")</f>
        <v>未入力あり</v>
      </c>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1"/>
      <c r="AI1" s="191"/>
      <c r="AJ1" s="191"/>
      <c r="AK1" s="191"/>
      <c r="AL1" s="191"/>
      <c r="AM1" s="191"/>
      <c r="AN1" s="191"/>
      <c r="AO1" s="191"/>
    </row>
    <row r="2" spans="1:43" ht="18.5" customHeight="1" x14ac:dyDescent="0.2">
      <c r="A2" s="290" t="str">
        <f ca="1">"事業者名："&amp;AQ6</f>
        <v>事業者名：入力D5 未入力</v>
      </c>
      <c r="B2" s="194"/>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194"/>
      <c r="AG2" s="194"/>
      <c r="AH2" s="194"/>
      <c r="AI2" s="194"/>
      <c r="AJ2" s="194"/>
      <c r="AK2" s="194"/>
      <c r="AL2" s="194"/>
      <c r="AM2" s="194"/>
      <c r="AN2" s="194"/>
      <c r="AO2" s="194"/>
    </row>
    <row r="3" spans="1:43" ht="18.5" customHeight="1" x14ac:dyDescent="0.2">
      <c r="AO3" s="3"/>
    </row>
    <row r="4" spans="1:43" ht="18.5" customHeight="1" x14ac:dyDescent="0.2">
      <c r="A4" s="286" t="s">
        <v>103</v>
      </c>
      <c r="B4" s="286"/>
      <c r="C4" s="286"/>
      <c r="D4" s="286"/>
      <c r="E4" s="286"/>
      <c r="F4" s="286"/>
      <c r="G4" s="286"/>
      <c r="H4" s="286"/>
      <c r="I4" s="286"/>
      <c r="J4" s="286"/>
      <c r="K4" s="286"/>
      <c r="L4" s="286"/>
      <c r="M4" s="286"/>
      <c r="N4" s="286"/>
      <c r="O4" s="286"/>
      <c r="P4" s="286"/>
      <c r="Q4" s="286"/>
      <c r="R4" s="286"/>
      <c r="S4" s="286"/>
      <c r="T4" s="286"/>
      <c r="U4" s="286"/>
      <c r="V4" s="286"/>
      <c r="W4" s="286"/>
      <c r="X4" s="286"/>
      <c r="Y4" s="286"/>
      <c r="Z4" s="286"/>
      <c r="AA4" s="286"/>
      <c r="AB4" s="286"/>
      <c r="AC4" s="286"/>
      <c r="AD4" s="286"/>
      <c r="AE4" s="286"/>
      <c r="AF4" s="286"/>
      <c r="AG4" s="286"/>
      <c r="AH4" s="286"/>
      <c r="AI4" s="286"/>
      <c r="AJ4" s="286"/>
      <c r="AK4" s="286"/>
      <c r="AL4" s="286"/>
      <c r="AM4" s="286"/>
      <c r="AN4" s="286"/>
      <c r="AO4" s="286"/>
    </row>
    <row r="5" spans="1:43" ht="18.5" customHeight="1" x14ac:dyDescent="0.2">
      <c r="A5" s="25" t="s">
        <v>104</v>
      </c>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row>
    <row r="6" spans="1:43" ht="18.5" customHeight="1" x14ac:dyDescent="0.2">
      <c r="A6" s="24"/>
      <c r="B6" s="321" t="s">
        <v>107</v>
      </c>
      <c r="C6" s="321"/>
      <c r="D6" s="321"/>
      <c r="E6" s="321" t="s">
        <v>108</v>
      </c>
      <c r="F6" s="321"/>
      <c r="G6" s="321"/>
      <c r="H6" s="321"/>
      <c r="I6" s="321"/>
      <c r="J6" s="321"/>
      <c r="K6" s="321"/>
      <c r="L6" s="321"/>
      <c r="M6" s="321"/>
      <c r="N6" s="321"/>
      <c r="O6" s="321"/>
      <c r="P6" s="321"/>
      <c r="Q6" s="321"/>
      <c r="R6" s="321"/>
      <c r="S6" s="321"/>
      <c r="T6" s="321"/>
      <c r="U6" s="321"/>
      <c r="V6" s="321"/>
      <c r="W6" s="321"/>
      <c r="X6" s="321"/>
      <c r="Y6" s="321"/>
      <c r="Z6" s="321"/>
      <c r="AA6" s="321"/>
      <c r="AB6" s="321"/>
      <c r="AC6" s="321"/>
      <c r="AD6" s="321"/>
      <c r="AE6" s="321"/>
      <c r="AF6" s="321"/>
      <c r="AG6" s="321"/>
      <c r="AH6" s="321"/>
      <c r="AI6" s="321"/>
      <c r="AJ6" s="321"/>
      <c r="AK6" s="321"/>
      <c r="AL6" s="321"/>
      <c r="AM6" s="321"/>
      <c r="AN6" s="321"/>
      <c r="AO6" s="321"/>
      <c r="AQ6" s="2" t="str">
        <f ca="1">IF(入力!D5="",様式14!$AQ$5&amp;様式14!$AR$5&amp;ROW(入力!D5)&amp;" 未入力",入力!D5)</f>
        <v>入力D5 未入力</v>
      </c>
    </row>
    <row r="7" spans="1:43" ht="18.5" customHeight="1" x14ac:dyDescent="0.2">
      <c r="A7" s="24"/>
      <c r="B7" s="321" t="str">
        <f ca="1">IF(COUNTIF(AQ7,"*行っている*"),"○","")</f>
        <v/>
      </c>
      <c r="C7" s="321"/>
      <c r="D7" s="321"/>
      <c r="E7" s="328" t="s">
        <v>109</v>
      </c>
      <c r="F7" s="328"/>
      <c r="G7" s="328"/>
      <c r="H7" s="328"/>
      <c r="I7" s="328"/>
      <c r="J7" s="328"/>
      <c r="K7" s="328"/>
      <c r="L7" s="328"/>
      <c r="M7" s="328"/>
      <c r="N7" s="328"/>
      <c r="O7" s="328"/>
      <c r="P7" s="328"/>
      <c r="Q7" s="328"/>
      <c r="R7" s="328"/>
      <c r="S7" s="328"/>
      <c r="T7" s="328"/>
      <c r="U7" s="328"/>
      <c r="V7" s="328"/>
      <c r="W7" s="328"/>
      <c r="X7" s="328"/>
      <c r="Y7" s="328"/>
      <c r="Z7" s="328"/>
      <c r="AA7" s="328"/>
      <c r="AB7" s="328"/>
      <c r="AC7" s="328"/>
      <c r="AD7" s="328"/>
      <c r="AE7" s="328"/>
      <c r="AF7" s="328"/>
      <c r="AG7" s="328"/>
      <c r="AH7" s="328"/>
      <c r="AI7" s="328"/>
      <c r="AJ7" s="328"/>
      <c r="AK7" s="328"/>
      <c r="AL7" s="328"/>
      <c r="AM7" s="328"/>
      <c r="AN7" s="328"/>
      <c r="AO7" s="328"/>
      <c r="AQ7" s="2" t="str">
        <f ca="1">IF(入力!D50="",様式14!$AQ$5&amp;様式14!$AR$5&amp;ROW(入力!D50)&amp;" 未入力",入力!D50)</f>
        <v>入力D50 未入力</v>
      </c>
    </row>
    <row r="8" spans="1:43" ht="18.5" customHeight="1" x14ac:dyDescent="0.2">
      <c r="A8" s="24"/>
      <c r="B8" s="321" t="str">
        <f t="shared" ref="B8:B13" ca="1" si="0">IF(COUNTIF(AQ8,"*行っている*"),"○","")</f>
        <v/>
      </c>
      <c r="C8" s="321"/>
      <c r="D8" s="321"/>
      <c r="E8" s="328" t="s">
        <v>110</v>
      </c>
      <c r="F8" s="328"/>
      <c r="G8" s="328"/>
      <c r="H8" s="328"/>
      <c r="I8" s="328"/>
      <c r="J8" s="328"/>
      <c r="K8" s="328"/>
      <c r="L8" s="328"/>
      <c r="M8" s="328"/>
      <c r="N8" s="328"/>
      <c r="O8" s="328"/>
      <c r="P8" s="328"/>
      <c r="Q8" s="328"/>
      <c r="R8" s="328"/>
      <c r="S8" s="328"/>
      <c r="T8" s="328"/>
      <c r="U8" s="328"/>
      <c r="V8" s="328"/>
      <c r="W8" s="328"/>
      <c r="X8" s="328"/>
      <c r="Y8" s="328"/>
      <c r="Z8" s="328"/>
      <c r="AA8" s="328"/>
      <c r="AB8" s="328"/>
      <c r="AC8" s="328"/>
      <c r="AD8" s="328"/>
      <c r="AE8" s="328"/>
      <c r="AF8" s="328"/>
      <c r="AG8" s="328"/>
      <c r="AH8" s="328"/>
      <c r="AI8" s="328"/>
      <c r="AJ8" s="328"/>
      <c r="AK8" s="328"/>
      <c r="AL8" s="328"/>
      <c r="AM8" s="328"/>
      <c r="AN8" s="328"/>
      <c r="AO8" s="328"/>
      <c r="AQ8" s="2" t="str">
        <f ca="1">IF(入力!D58="",様式14!$AQ$5&amp;様式14!$AR$5&amp;ROW(入力!D58)&amp;" 未入力",入力!D58)</f>
        <v>入力D58 未入力</v>
      </c>
    </row>
    <row r="9" spans="1:43" ht="18.5" customHeight="1" x14ac:dyDescent="0.2">
      <c r="A9" s="24"/>
      <c r="B9" s="321" t="str">
        <f t="shared" ca="1" si="0"/>
        <v/>
      </c>
      <c r="C9" s="321"/>
      <c r="D9" s="321"/>
      <c r="E9" s="328" t="s">
        <v>111</v>
      </c>
      <c r="F9" s="328"/>
      <c r="G9" s="328"/>
      <c r="H9" s="328"/>
      <c r="I9" s="328"/>
      <c r="J9" s="328"/>
      <c r="K9" s="328"/>
      <c r="L9" s="328"/>
      <c r="M9" s="328"/>
      <c r="N9" s="328"/>
      <c r="O9" s="328"/>
      <c r="P9" s="328"/>
      <c r="Q9" s="328"/>
      <c r="R9" s="328"/>
      <c r="S9" s="328"/>
      <c r="T9" s="328"/>
      <c r="U9" s="328"/>
      <c r="V9" s="328"/>
      <c r="W9" s="328"/>
      <c r="X9" s="328"/>
      <c r="Y9" s="328"/>
      <c r="Z9" s="328"/>
      <c r="AA9" s="328"/>
      <c r="AB9" s="328"/>
      <c r="AC9" s="328"/>
      <c r="AD9" s="328"/>
      <c r="AE9" s="328"/>
      <c r="AF9" s="328"/>
      <c r="AG9" s="328"/>
      <c r="AH9" s="328"/>
      <c r="AI9" s="328"/>
      <c r="AJ9" s="328"/>
      <c r="AK9" s="328"/>
      <c r="AL9" s="328"/>
      <c r="AM9" s="328"/>
      <c r="AN9" s="328"/>
      <c r="AO9" s="328"/>
      <c r="AQ9" s="2" t="str">
        <f ca="1">IF(入力!D59="",様式14!$AQ$5&amp;様式14!$AR$5&amp;ROW(入力!D59)&amp;" 未入力",入力!D59)</f>
        <v>入力D59 未入力</v>
      </c>
    </row>
    <row r="10" spans="1:43" ht="18.5" customHeight="1" x14ac:dyDescent="0.2">
      <c r="A10" s="24"/>
      <c r="B10" s="321" t="str">
        <f t="shared" ca="1" si="0"/>
        <v/>
      </c>
      <c r="C10" s="321"/>
      <c r="D10" s="321"/>
      <c r="E10" s="328" t="s">
        <v>112</v>
      </c>
      <c r="F10" s="328"/>
      <c r="G10" s="328"/>
      <c r="H10" s="328"/>
      <c r="I10" s="328"/>
      <c r="J10" s="328"/>
      <c r="K10" s="328"/>
      <c r="L10" s="328"/>
      <c r="M10" s="328"/>
      <c r="N10" s="328"/>
      <c r="O10" s="328"/>
      <c r="P10" s="328"/>
      <c r="Q10" s="328"/>
      <c r="R10" s="328"/>
      <c r="S10" s="328"/>
      <c r="T10" s="328"/>
      <c r="U10" s="328"/>
      <c r="V10" s="328"/>
      <c r="W10" s="328"/>
      <c r="X10" s="328"/>
      <c r="Y10" s="328"/>
      <c r="Z10" s="328"/>
      <c r="AA10" s="328"/>
      <c r="AB10" s="328"/>
      <c r="AC10" s="328"/>
      <c r="AD10" s="328"/>
      <c r="AE10" s="328"/>
      <c r="AF10" s="328"/>
      <c r="AG10" s="328"/>
      <c r="AH10" s="328"/>
      <c r="AI10" s="328"/>
      <c r="AJ10" s="328"/>
      <c r="AK10" s="328"/>
      <c r="AL10" s="328"/>
      <c r="AM10" s="328"/>
      <c r="AN10" s="328"/>
      <c r="AO10" s="328"/>
      <c r="AQ10" s="2" t="str">
        <f ca="1">IF(入力!D60="",様式14!$AQ$5&amp;様式14!$AR$5&amp;ROW(入力!D60)&amp;" 未入力",入力!D60)</f>
        <v>入力D60 未入力</v>
      </c>
    </row>
    <row r="11" spans="1:43" ht="18.5" customHeight="1" x14ac:dyDescent="0.2">
      <c r="A11" s="24"/>
      <c r="B11" s="321" t="str">
        <f t="shared" ca="1" si="0"/>
        <v/>
      </c>
      <c r="C11" s="321"/>
      <c r="D11" s="321"/>
      <c r="E11" s="328" t="s">
        <v>113</v>
      </c>
      <c r="F11" s="328"/>
      <c r="G11" s="328"/>
      <c r="H11" s="328"/>
      <c r="I11" s="328"/>
      <c r="J11" s="328"/>
      <c r="K11" s="328"/>
      <c r="L11" s="328"/>
      <c r="M11" s="328"/>
      <c r="N11" s="328"/>
      <c r="O11" s="328"/>
      <c r="P11" s="328"/>
      <c r="Q11" s="328"/>
      <c r="R11" s="328"/>
      <c r="S11" s="328"/>
      <c r="T11" s="328"/>
      <c r="U11" s="328"/>
      <c r="V11" s="328"/>
      <c r="W11" s="328"/>
      <c r="X11" s="328"/>
      <c r="Y11" s="328"/>
      <c r="Z11" s="328"/>
      <c r="AA11" s="328"/>
      <c r="AB11" s="328"/>
      <c r="AC11" s="328"/>
      <c r="AD11" s="328"/>
      <c r="AE11" s="328"/>
      <c r="AF11" s="328"/>
      <c r="AG11" s="328"/>
      <c r="AH11" s="328"/>
      <c r="AI11" s="328"/>
      <c r="AJ11" s="328"/>
      <c r="AK11" s="328"/>
      <c r="AL11" s="328"/>
      <c r="AM11" s="328"/>
      <c r="AN11" s="328"/>
      <c r="AO11" s="328"/>
      <c r="AQ11" s="2" t="str">
        <f ca="1">IF(入力!D61="",様式14!$AQ$5&amp;様式14!$AR$5&amp;ROW(入力!D61)&amp;" 未入力",入力!D61)</f>
        <v>入力D61 未入力</v>
      </c>
    </row>
    <row r="12" spans="1:43" ht="18.5" customHeight="1" x14ac:dyDescent="0.2">
      <c r="A12" s="24"/>
      <c r="B12" s="321" t="str">
        <f t="shared" ca="1" si="0"/>
        <v/>
      </c>
      <c r="C12" s="321"/>
      <c r="D12" s="321"/>
      <c r="E12" s="328" t="s">
        <v>114</v>
      </c>
      <c r="F12" s="328"/>
      <c r="G12" s="328"/>
      <c r="H12" s="328"/>
      <c r="I12" s="328"/>
      <c r="J12" s="328"/>
      <c r="K12" s="328"/>
      <c r="L12" s="328"/>
      <c r="M12" s="328"/>
      <c r="N12" s="328"/>
      <c r="O12" s="328"/>
      <c r="P12" s="328"/>
      <c r="Q12" s="328"/>
      <c r="R12" s="328"/>
      <c r="S12" s="328"/>
      <c r="T12" s="328"/>
      <c r="U12" s="328"/>
      <c r="V12" s="328"/>
      <c r="W12" s="328"/>
      <c r="X12" s="328"/>
      <c r="Y12" s="328"/>
      <c r="Z12" s="328"/>
      <c r="AA12" s="328"/>
      <c r="AB12" s="328"/>
      <c r="AC12" s="328"/>
      <c r="AD12" s="328"/>
      <c r="AE12" s="328"/>
      <c r="AF12" s="328"/>
      <c r="AG12" s="328"/>
      <c r="AH12" s="328"/>
      <c r="AI12" s="328"/>
      <c r="AJ12" s="328"/>
      <c r="AK12" s="328"/>
      <c r="AL12" s="328"/>
      <c r="AM12" s="328"/>
      <c r="AN12" s="328"/>
      <c r="AO12" s="328"/>
      <c r="AQ12" s="2" t="str">
        <f ca="1">IF(入力!D62="",様式14!$AQ$5&amp;様式14!$AR$5&amp;ROW(入力!D62)&amp;" 未入力",入力!D62)</f>
        <v>入力D62 未入力</v>
      </c>
    </row>
    <row r="13" spans="1:43" ht="18.5" customHeight="1" x14ac:dyDescent="0.2">
      <c r="A13" s="24"/>
      <c r="B13" s="321" t="str">
        <f t="shared" ca="1" si="0"/>
        <v/>
      </c>
      <c r="C13" s="321"/>
      <c r="D13" s="321"/>
      <c r="E13" s="328" t="s">
        <v>115</v>
      </c>
      <c r="F13" s="328"/>
      <c r="G13" s="328"/>
      <c r="H13" s="328"/>
      <c r="I13" s="328"/>
      <c r="J13" s="328"/>
      <c r="K13" s="328"/>
      <c r="L13" s="328"/>
      <c r="M13" s="328"/>
      <c r="N13" s="328"/>
      <c r="O13" s="328"/>
      <c r="P13" s="328"/>
      <c r="Q13" s="328"/>
      <c r="R13" s="328"/>
      <c r="S13" s="328"/>
      <c r="T13" s="328"/>
      <c r="U13" s="328"/>
      <c r="V13" s="328"/>
      <c r="W13" s="328"/>
      <c r="X13" s="328"/>
      <c r="Y13" s="328"/>
      <c r="Z13" s="328"/>
      <c r="AA13" s="328"/>
      <c r="AB13" s="328"/>
      <c r="AC13" s="328"/>
      <c r="AD13" s="328"/>
      <c r="AE13" s="328"/>
      <c r="AF13" s="328"/>
      <c r="AG13" s="328"/>
      <c r="AH13" s="328"/>
      <c r="AI13" s="328"/>
      <c r="AJ13" s="328"/>
      <c r="AK13" s="328"/>
      <c r="AL13" s="328"/>
      <c r="AM13" s="328"/>
      <c r="AN13" s="328"/>
      <c r="AO13" s="328"/>
      <c r="AQ13" s="2" t="str">
        <f ca="1">IF(入力!D63="",様式14!$AQ$5&amp;様式14!$AR$5&amp;ROW(入力!D63)&amp;" 未入力",入力!D63)</f>
        <v>入力D63 未入力</v>
      </c>
    </row>
    <row r="14" spans="1:43" ht="18.5" customHeight="1" x14ac:dyDescent="0.2">
      <c r="A14" s="24"/>
      <c r="B14" s="321" t="str">
        <f ca="1">IF(OR(AQ14="",AQ14="なし"),"","○")</f>
        <v>○</v>
      </c>
      <c r="C14" s="321"/>
      <c r="D14" s="321"/>
      <c r="E14" s="329" t="str">
        <f>"その他("&amp;IF(入力!D64="なし","　　　　",入力!D64)&amp;")"</f>
        <v>その他()</v>
      </c>
      <c r="F14" s="329"/>
      <c r="G14" s="329"/>
      <c r="H14" s="329"/>
      <c r="I14" s="329"/>
      <c r="J14" s="329"/>
      <c r="K14" s="329"/>
      <c r="L14" s="329"/>
      <c r="M14" s="329"/>
      <c r="N14" s="329"/>
      <c r="O14" s="329"/>
      <c r="P14" s="329"/>
      <c r="Q14" s="329"/>
      <c r="R14" s="329"/>
      <c r="S14" s="329"/>
      <c r="T14" s="329"/>
      <c r="U14" s="329"/>
      <c r="V14" s="329"/>
      <c r="W14" s="329"/>
      <c r="X14" s="329"/>
      <c r="Y14" s="329"/>
      <c r="Z14" s="329"/>
      <c r="AA14" s="329"/>
      <c r="AB14" s="329"/>
      <c r="AC14" s="329"/>
      <c r="AD14" s="329"/>
      <c r="AE14" s="329"/>
      <c r="AF14" s="329"/>
      <c r="AG14" s="329"/>
      <c r="AH14" s="329"/>
      <c r="AI14" s="329"/>
      <c r="AJ14" s="329"/>
      <c r="AK14" s="329"/>
      <c r="AL14" s="329"/>
      <c r="AM14" s="329"/>
      <c r="AN14" s="329"/>
      <c r="AO14" s="329"/>
      <c r="AQ14" s="2" t="str">
        <f ca="1">IF(入力!D64="",様式14!$AQ$5&amp;様式14!$AR$5&amp;ROW(入力!D64)&amp;" 未入力",入力!D64)</f>
        <v>入力D64 未入力</v>
      </c>
    </row>
    <row r="15" spans="1:43" ht="18.5" customHeight="1" x14ac:dyDescent="0.2">
      <c r="A15" s="24"/>
      <c r="B15" s="13" t="s">
        <v>116</v>
      </c>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row>
    <row r="16" spans="1:43" ht="18.5" customHeight="1" x14ac:dyDescent="0.2">
      <c r="A16" s="24"/>
      <c r="B16" s="24"/>
      <c r="C16" s="24"/>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row>
    <row r="17" spans="1:43" ht="18.5" customHeight="1" x14ac:dyDescent="0.2">
      <c r="A17" s="25" t="s">
        <v>105</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row>
    <row r="18" spans="1:43" ht="18.5" customHeight="1" x14ac:dyDescent="0.2">
      <c r="A18" s="305" t="str">
        <f ca="1">"　 液化石油ガスに関する業務以外の業務 ： "&amp;IF(COUNTIF(AQ18,"*以外*"),"■有・□無","□有・■無")&amp;"　　※有の場合、その業務内容を以下に記載"</f>
        <v>　 液化石油ガスに関する業務以外の業務 ： □有・■無　　※有の場合、その業務内容を以下に記載</v>
      </c>
      <c r="B18" s="305"/>
      <c r="C18" s="305"/>
      <c r="D18" s="305"/>
      <c r="E18" s="305"/>
      <c r="F18" s="305"/>
      <c r="G18" s="305"/>
      <c r="H18" s="305"/>
      <c r="I18" s="305"/>
      <c r="J18" s="305"/>
      <c r="K18" s="305"/>
      <c r="L18" s="305"/>
      <c r="M18" s="305"/>
      <c r="N18" s="305"/>
      <c r="O18" s="305"/>
      <c r="P18" s="305"/>
      <c r="Q18" s="305"/>
      <c r="R18" s="305"/>
      <c r="S18" s="305"/>
      <c r="T18" s="305"/>
      <c r="U18" s="305"/>
      <c r="V18" s="305"/>
      <c r="W18" s="305"/>
      <c r="X18" s="305"/>
      <c r="Y18" s="305"/>
      <c r="Z18" s="305"/>
      <c r="AA18" s="305"/>
      <c r="AB18" s="305"/>
      <c r="AC18" s="305"/>
      <c r="AD18" s="305"/>
      <c r="AE18" s="305"/>
      <c r="AF18" s="305"/>
      <c r="AG18" s="305"/>
      <c r="AH18" s="305"/>
      <c r="AI18" s="305"/>
      <c r="AJ18" s="305"/>
      <c r="AK18" s="305"/>
      <c r="AL18" s="305"/>
      <c r="AM18" s="305"/>
      <c r="AN18" s="305"/>
      <c r="AO18" s="305"/>
      <c r="AQ18" s="2" t="str">
        <f ca="1">IF(入力!D65="",様式14!$AQ$5&amp;様式14!$AR$5&amp;ROW(入力!D65)&amp;" 未入力",入力!D65)</f>
        <v>入力D65 未入力</v>
      </c>
    </row>
    <row r="19" spans="1:43" ht="18.5" customHeight="1" x14ac:dyDescent="0.2">
      <c r="A19" s="24"/>
      <c r="B19" s="326"/>
      <c r="C19" s="327"/>
      <c r="D19" s="327"/>
      <c r="E19" s="327"/>
      <c r="F19" s="327"/>
      <c r="G19" s="327"/>
      <c r="H19" s="327"/>
      <c r="I19" s="327"/>
      <c r="J19" s="327"/>
      <c r="K19" s="327"/>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327"/>
      <c r="AK19" s="327"/>
      <c r="AL19" s="327"/>
      <c r="AM19" s="327"/>
      <c r="AN19" s="327"/>
      <c r="AO19" s="314"/>
    </row>
    <row r="20" spans="1:43" ht="18.5" customHeight="1" x14ac:dyDescent="0.2">
      <c r="A20" s="24"/>
      <c r="B20" s="326"/>
      <c r="C20" s="327"/>
      <c r="D20" s="327"/>
      <c r="E20" s="327"/>
      <c r="F20" s="327"/>
      <c r="G20" s="327"/>
      <c r="H20" s="327"/>
      <c r="I20" s="327"/>
      <c r="J20" s="327"/>
      <c r="K20" s="327"/>
      <c r="L20" s="327"/>
      <c r="M20" s="327"/>
      <c r="N20" s="327"/>
      <c r="O20" s="327"/>
      <c r="P20" s="327"/>
      <c r="Q20" s="327"/>
      <c r="R20" s="327"/>
      <c r="S20" s="327"/>
      <c r="T20" s="327"/>
      <c r="U20" s="327"/>
      <c r="V20" s="327"/>
      <c r="W20" s="327"/>
      <c r="X20" s="327"/>
      <c r="Y20" s="327"/>
      <c r="Z20" s="327"/>
      <c r="AA20" s="327"/>
      <c r="AB20" s="327"/>
      <c r="AC20" s="327"/>
      <c r="AD20" s="327"/>
      <c r="AE20" s="327"/>
      <c r="AF20" s="327"/>
      <c r="AG20" s="327"/>
      <c r="AH20" s="327"/>
      <c r="AI20" s="327"/>
      <c r="AJ20" s="327"/>
      <c r="AK20" s="327"/>
      <c r="AL20" s="327"/>
      <c r="AM20" s="327"/>
      <c r="AN20" s="327"/>
      <c r="AO20" s="314"/>
    </row>
    <row r="21" spans="1:43" ht="18.5" customHeight="1" x14ac:dyDescent="0.2">
      <c r="A21" s="24"/>
      <c r="B21" s="326"/>
      <c r="C21" s="327"/>
      <c r="D21" s="327"/>
      <c r="E21" s="327"/>
      <c r="F21" s="327"/>
      <c r="G21" s="327"/>
      <c r="H21" s="327"/>
      <c r="I21" s="327"/>
      <c r="J21" s="327"/>
      <c r="K21" s="327"/>
      <c r="L21" s="327"/>
      <c r="M21" s="327"/>
      <c r="N21" s="327"/>
      <c r="O21" s="327"/>
      <c r="P21" s="327"/>
      <c r="Q21" s="327"/>
      <c r="R21" s="327"/>
      <c r="S21" s="327"/>
      <c r="T21" s="327"/>
      <c r="U21" s="327"/>
      <c r="V21" s="327"/>
      <c r="W21" s="327"/>
      <c r="X21" s="327"/>
      <c r="Y21" s="327"/>
      <c r="Z21" s="327"/>
      <c r="AA21" s="327"/>
      <c r="AB21" s="327"/>
      <c r="AC21" s="327"/>
      <c r="AD21" s="327"/>
      <c r="AE21" s="327"/>
      <c r="AF21" s="327"/>
      <c r="AG21" s="327"/>
      <c r="AH21" s="327"/>
      <c r="AI21" s="327"/>
      <c r="AJ21" s="327"/>
      <c r="AK21" s="327"/>
      <c r="AL21" s="327"/>
      <c r="AM21" s="327"/>
      <c r="AN21" s="327"/>
      <c r="AO21" s="314"/>
    </row>
    <row r="22" spans="1:43" ht="18.5" customHeight="1" x14ac:dyDescent="0.2">
      <c r="A22" s="24"/>
      <c r="B22" s="326"/>
      <c r="C22" s="327"/>
      <c r="D22" s="327"/>
      <c r="E22" s="327"/>
      <c r="F22" s="327"/>
      <c r="G22" s="327"/>
      <c r="H22" s="327"/>
      <c r="I22" s="327"/>
      <c r="J22" s="327"/>
      <c r="K22" s="327"/>
      <c r="L22" s="327"/>
      <c r="M22" s="327"/>
      <c r="N22" s="327"/>
      <c r="O22" s="327"/>
      <c r="P22" s="327"/>
      <c r="Q22" s="327"/>
      <c r="R22" s="327"/>
      <c r="S22" s="327"/>
      <c r="T22" s="327"/>
      <c r="U22" s="327"/>
      <c r="V22" s="327"/>
      <c r="W22" s="327"/>
      <c r="X22" s="327"/>
      <c r="Y22" s="327"/>
      <c r="Z22" s="327"/>
      <c r="AA22" s="327"/>
      <c r="AB22" s="327"/>
      <c r="AC22" s="327"/>
      <c r="AD22" s="327"/>
      <c r="AE22" s="327"/>
      <c r="AF22" s="327"/>
      <c r="AG22" s="327"/>
      <c r="AH22" s="327"/>
      <c r="AI22" s="327"/>
      <c r="AJ22" s="327"/>
      <c r="AK22" s="327"/>
      <c r="AL22" s="327"/>
      <c r="AM22" s="327"/>
      <c r="AN22" s="327"/>
      <c r="AO22" s="314"/>
    </row>
    <row r="23" spans="1:43" ht="18.5" customHeight="1" x14ac:dyDescent="0.2">
      <c r="A23" s="24"/>
      <c r="B23" s="326"/>
      <c r="C23" s="327"/>
      <c r="D23" s="327"/>
      <c r="E23" s="327"/>
      <c r="F23" s="327"/>
      <c r="G23" s="327"/>
      <c r="H23" s="327"/>
      <c r="I23" s="327"/>
      <c r="J23" s="327"/>
      <c r="K23" s="327"/>
      <c r="L23" s="327"/>
      <c r="M23" s="327"/>
      <c r="N23" s="327"/>
      <c r="O23" s="327"/>
      <c r="P23" s="327"/>
      <c r="Q23" s="327"/>
      <c r="R23" s="327"/>
      <c r="S23" s="327"/>
      <c r="T23" s="327"/>
      <c r="U23" s="327"/>
      <c r="V23" s="327"/>
      <c r="W23" s="327"/>
      <c r="X23" s="327"/>
      <c r="Y23" s="327"/>
      <c r="Z23" s="327"/>
      <c r="AA23" s="327"/>
      <c r="AB23" s="327"/>
      <c r="AC23" s="327"/>
      <c r="AD23" s="327"/>
      <c r="AE23" s="327"/>
      <c r="AF23" s="327"/>
      <c r="AG23" s="327"/>
      <c r="AH23" s="327"/>
      <c r="AI23" s="327"/>
      <c r="AJ23" s="327"/>
      <c r="AK23" s="327"/>
      <c r="AL23" s="327"/>
      <c r="AM23" s="327"/>
      <c r="AN23" s="327"/>
      <c r="AO23" s="314"/>
    </row>
    <row r="24" spans="1:43" ht="18.5" customHeight="1" x14ac:dyDescent="0.2">
      <c r="A24" s="24"/>
      <c r="B24" s="326"/>
      <c r="C24" s="327"/>
      <c r="D24" s="327"/>
      <c r="E24" s="327"/>
      <c r="F24" s="327"/>
      <c r="G24" s="327"/>
      <c r="H24" s="327"/>
      <c r="I24" s="327"/>
      <c r="J24" s="327"/>
      <c r="K24" s="327"/>
      <c r="L24" s="327"/>
      <c r="M24" s="327"/>
      <c r="N24" s="327"/>
      <c r="O24" s="327"/>
      <c r="P24" s="327"/>
      <c r="Q24" s="327"/>
      <c r="R24" s="327"/>
      <c r="S24" s="327"/>
      <c r="T24" s="327"/>
      <c r="U24" s="327"/>
      <c r="V24" s="327"/>
      <c r="W24" s="327"/>
      <c r="X24" s="327"/>
      <c r="Y24" s="327"/>
      <c r="Z24" s="327"/>
      <c r="AA24" s="327"/>
      <c r="AB24" s="327"/>
      <c r="AC24" s="327"/>
      <c r="AD24" s="327"/>
      <c r="AE24" s="327"/>
      <c r="AF24" s="327"/>
      <c r="AG24" s="327"/>
      <c r="AH24" s="327"/>
      <c r="AI24" s="327"/>
      <c r="AJ24" s="327"/>
      <c r="AK24" s="327"/>
      <c r="AL24" s="327"/>
      <c r="AM24" s="327"/>
      <c r="AN24" s="327"/>
      <c r="AO24" s="314"/>
    </row>
    <row r="25" spans="1:43" ht="18.5" customHeight="1" x14ac:dyDescent="0.2">
      <c r="A25" s="24"/>
      <c r="B25" s="326"/>
      <c r="C25" s="327"/>
      <c r="D25" s="327"/>
      <c r="E25" s="327"/>
      <c r="F25" s="327"/>
      <c r="G25" s="327"/>
      <c r="H25" s="327"/>
      <c r="I25" s="327"/>
      <c r="J25" s="327"/>
      <c r="K25" s="327"/>
      <c r="L25" s="327"/>
      <c r="M25" s="327"/>
      <c r="N25" s="327"/>
      <c r="O25" s="327"/>
      <c r="P25" s="327"/>
      <c r="Q25" s="327"/>
      <c r="R25" s="327"/>
      <c r="S25" s="327"/>
      <c r="T25" s="327"/>
      <c r="U25" s="327"/>
      <c r="V25" s="327"/>
      <c r="W25" s="327"/>
      <c r="X25" s="327"/>
      <c r="Y25" s="327"/>
      <c r="Z25" s="327"/>
      <c r="AA25" s="327"/>
      <c r="AB25" s="327"/>
      <c r="AC25" s="327"/>
      <c r="AD25" s="327"/>
      <c r="AE25" s="327"/>
      <c r="AF25" s="327"/>
      <c r="AG25" s="327"/>
      <c r="AH25" s="327"/>
      <c r="AI25" s="327"/>
      <c r="AJ25" s="327"/>
      <c r="AK25" s="327"/>
      <c r="AL25" s="327"/>
      <c r="AM25" s="327"/>
      <c r="AN25" s="327"/>
      <c r="AO25" s="314"/>
    </row>
    <row r="26" spans="1:43" ht="18.5" customHeight="1" x14ac:dyDescent="0.2">
      <c r="A26" s="24"/>
      <c r="B26" s="326"/>
      <c r="C26" s="327"/>
      <c r="D26" s="327"/>
      <c r="E26" s="327"/>
      <c r="F26" s="327"/>
      <c r="G26" s="327"/>
      <c r="H26" s="327"/>
      <c r="I26" s="327"/>
      <c r="J26" s="327"/>
      <c r="K26" s="327"/>
      <c r="L26" s="327"/>
      <c r="M26" s="327"/>
      <c r="N26" s="327"/>
      <c r="O26" s="327"/>
      <c r="P26" s="327"/>
      <c r="Q26" s="327"/>
      <c r="R26" s="327"/>
      <c r="S26" s="327"/>
      <c r="T26" s="327"/>
      <c r="U26" s="327"/>
      <c r="V26" s="327"/>
      <c r="W26" s="327"/>
      <c r="X26" s="327"/>
      <c r="Y26" s="327"/>
      <c r="Z26" s="327"/>
      <c r="AA26" s="327"/>
      <c r="AB26" s="327"/>
      <c r="AC26" s="327"/>
      <c r="AD26" s="327"/>
      <c r="AE26" s="327"/>
      <c r="AF26" s="327"/>
      <c r="AG26" s="327"/>
      <c r="AH26" s="327"/>
      <c r="AI26" s="327"/>
      <c r="AJ26" s="327"/>
      <c r="AK26" s="327"/>
      <c r="AL26" s="327"/>
      <c r="AM26" s="327"/>
      <c r="AN26" s="327"/>
      <c r="AO26" s="314"/>
    </row>
    <row r="27" spans="1:43" ht="18.5" customHeight="1" x14ac:dyDescent="0.2">
      <c r="A27" s="24"/>
      <c r="B27" s="326"/>
      <c r="C27" s="327"/>
      <c r="D27" s="327"/>
      <c r="E27" s="327"/>
      <c r="F27" s="327"/>
      <c r="G27" s="327"/>
      <c r="H27" s="327"/>
      <c r="I27" s="327"/>
      <c r="J27" s="327"/>
      <c r="K27" s="327"/>
      <c r="L27" s="327"/>
      <c r="M27" s="327"/>
      <c r="N27" s="327"/>
      <c r="O27" s="327"/>
      <c r="P27" s="327"/>
      <c r="Q27" s="327"/>
      <c r="R27" s="327"/>
      <c r="S27" s="327"/>
      <c r="T27" s="327"/>
      <c r="U27" s="327"/>
      <c r="V27" s="327"/>
      <c r="W27" s="327"/>
      <c r="X27" s="327"/>
      <c r="Y27" s="327"/>
      <c r="Z27" s="327"/>
      <c r="AA27" s="327"/>
      <c r="AB27" s="327"/>
      <c r="AC27" s="327"/>
      <c r="AD27" s="327"/>
      <c r="AE27" s="327"/>
      <c r="AF27" s="327"/>
      <c r="AG27" s="327"/>
      <c r="AH27" s="327"/>
      <c r="AI27" s="327"/>
      <c r="AJ27" s="327"/>
      <c r="AK27" s="327"/>
      <c r="AL27" s="327"/>
      <c r="AM27" s="327"/>
      <c r="AN27" s="327"/>
      <c r="AO27" s="314"/>
    </row>
    <row r="28" spans="1:43" ht="18.5" customHeight="1" x14ac:dyDescent="0.2">
      <c r="A28" s="24"/>
      <c r="B28" s="326"/>
      <c r="C28" s="327"/>
      <c r="D28" s="327"/>
      <c r="E28" s="327"/>
      <c r="F28" s="327"/>
      <c r="G28" s="327"/>
      <c r="H28" s="327"/>
      <c r="I28" s="327"/>
      <c r="J28" s="327"/>
      <c r="K28" s="327"/>
      <c r="L28" s="327"/>
      <c r="M28" s="327"/>
      <c r="N28" s="327"/>
      <c r="O28" s="327"/>
      <c r="P28" s="327"/>
      <c r="Q28" s="327"/>
      <c r="R28" s="327"/>
      <c r="S28" s="327"/>
      <c r="T28" s="327"/>
      <c r="U28" s="327"/>
      <c r="V28" s="327"/>
      <c r="W28" s="327"/>
      <c r="X28" s="327"/>
      <c r="Y28" s="327"/>
      <c r="Z28" s="327"/>
      <c r="AA28" s="327"/>
      <c r="AB28" s="327"/>
      <c r="AC28" s="327"/>
      <c r="AD28" s="327"/>
      <c r="AE28" s="327"/>
      <c r="AF28" s="327"/>
      <c r="AG28" s="327"/>
      <c r="AH28" s="327"/>
      <c r="AI28" s="327"/>
      <c r="AJ28" s="327"/>
      <c r="AK28" s="327"/>
      <c r="AL28" s="327"/>
      <c r="AM28" s="327"/>
      <c r="AN28" s="327"/>
      <c r="AO28" s="314"/>
    </row>
    <row r="29" spans="1:43" ht="18.5" customHeight="1" x14ac:dyDescent="0.2">
      <c r="A29" s="24"/>
      <c r="B29" s="326"/>
      <c r="C29" s="327"/>
      <c r="D29" s="327"/>
      <c r="E29" s="327"/>
      <c r="F29" s="327"/>
      <c r="G29" s="327"/>
      <c r="H29" s="327"/>
      <c r="I29" s="327"/>
      <c r="J29" s="327"/>
      <c r="K29" s="327"/>
      <c r="L29" s="327"/>
      <c r="M29" s="327"/>
      <c r="N29" s="327"/>
      <c r="O29" s="327"/>
      <c r="P29" s="327"/>
      <c r="Q29" s="327"/>
      <c r="R29" s="327"/>
      <c r="S29" s="327"/>
      <c r="T29" s="327"/>
      <c r="U29" s="327"/>
      <c r="V29" s="327"/>
      <c r="W29" s="327"/>
      <c r="X29" s="327"/>
      <c r="Y29" s="327"/>
      <c r="Z29" s="327"/>
      <c r="AA29" s="327"/>
      <c r="AB29" s="327"/>
      <c r="AC29" s="327"/>
      <c r="AD29" s="327"/>
      <c r="AE29" s="327"/>
      <c r="AF29" s="327"/>
      <c r="AG29" s="327"/>
      <c r="AH29" s="327"/>
      <c r="AI29" s="327"/>
      <c r="AJ29" s="327"/>
      <c r="AK29" s="327"/>
      <c r="AL29" s="327"/>
      <c r="AM29" s="327"/>
      <c r="AN29" s="327"/>
      <c r="AO29" s="314"/>
    </row>
    <row r="30" spans="1:43" ht="18.5" customHeight="1" x14ac:dyDescent="0.2">
      <c r="A30" s="24"/>
      <c r="B30" s="326"/>
      <c r="C30" s="327"/>
      <c r="D30" s="327"/>
      <c r="E30" s="327"/>
      <c r="F30" s="327"/>
      <c r="G30" s="327"/>
      <c r="H30" s="327"/>
      <c r="I30" s="327"/>
      <c r="J30" s="327"/>
      <c r="K30" s="327"/>
      <c r="L30" s="327"/>
      <c r="M30" s="327"/>
      <c r="N30" s="327"/>
      <c r="O30" s="327"/>
      <c r="P30" s="327"/>
      <c r="Q30" s="327"/>
      <c r="R30" s="327"/>
      <c r="S30" s="327"/>
      <c r="T30" s="327"/>
      <c r="U30" s="327"/>
      <c r="V30" s="327"/>
      <c r="W30" s="327"/>
      <c r="X30" s="327"/>
      <c r="Y30" s="327"/>
      <c r="Z30" s="327"/>
      <c r="AA30" s="327"/>
      <c r="AB30" s="327"/>
      <c r="AC30" s="327"/>
      <c r="AD30" s="327"/>
      <c r="AE30" s="327"/>
      <c r="AF30" s="327"/>
      <c r="AG30" s="327"/>
      <c r="AH30" s="327"/>
      <c r="AI30" s="327"/>
      <c r="AJ30" s="327"/>
      <c r="AK30" s="327"/>
      <c r="AL30" s="327"/>
      <c r="AM30" s="327"/>
      <c r="AN30" s="327"/>
      <c r="AO30" s="314"/>
    </row>
    <row r="31" spans="1:43" ht="18.5" customHeight="1" x14ac:dyDescent="0.2">
      <c r="A31" s="24"/>
      <c r="B31" s="326"/>
      <c r="C31" s="327"/>
      <c r="D31" s="327"/>
      <c r="E31" s="327"/>
      <c r="F31" s="327"/>
      <c r="G31" s="327"/>
      <c r="H31" s="327"/>
      <c r="I31" s="327"/>
      <c r="J31" s="327"/>
      <c r="K31" s="327"/>
      <c r="L31" s="327"/>
      <c r="M31" s="327"/>
      <c r="N31" s="327"/>
      <c r="O31" s="327"/>
      <c r="P31" s="327"/>
      <c r="Q31" s="327"/>
      <c r="R31" s="327"/>
      <c r="S31" s="327"/>
      <c r="T31" s="327"/>
      <c r="U31" s="327"/>
      <c r="V31" s="327"/>
      <c r="W31" s="327"/>
      <c r="X31" s="327"/>
      <c r="Y31" s="327"/>
      <c r="Z31" s="327"/>
      <c r="AA31" s="327"/>
      <c r="AB31" s="327"/>
      <c r="AC31" s="327"/>
      <c r="AD31" s="327"/>
      <c r="AE31" s="327"/>
      <c r="AF31" s="327"/>
      <c r="AG31" s="327"/>
      <c r="AH31" s="327"/>
      <c r="AI31" s="327"/>
      <c r="AJ31" s="327"/>
      <c r="AK31" s="327"/>
      <c r="AL31" s="327"/>
      <c r="AM31" s="327"/>
      <c r="AN31" s="327"/>
      <c r="AO31" s="314"/>
    </row>
    <row r="32" spans="1:43" ht="18.5" customHeight="1" x14ac:dyDescent="0.2">
      <c r="A32" s="24"/>
      <c r="B32" s="326"/>
      <c r="C32" s="327"/>
      <c r="D32" s="327"/>
      <c r="E32" s="327"/>
      <c r="F32" s="327"/>
      <c r="G32" s="327"/>
      <c r="H32" s="327"/>
      <c r="I32" s="327"/>
      <c r="J32" s="327"/>
      <c r="K32" s="327"/>
      <c r="L32" s="327"/>
      <c r="M32" s="327"/>
      <c r="N32" s="327"/>
      <c r="O32" s="327"/>
      <c r="P32" s="327"/>
      <c r="Q32" s="327"/>
      <c r="R32" s="327"/>
      <c r="S32" s="327"/>
      <c r="T32" s="327"/>
      <c r="U32" s="327"/>
      <c r="V32" s="327"/>
      <c r="W32" s="327"/>
      <c r="X32" s="327"/>
      <c r="Y32" s="327"/>
      <c r="Z32" s="327"/>
      <c r="AA32" s="327"/>
      <c r="AB32" s="327"/>
      <c r="AC32" s="327"/>
      <c r="AD32" s="327"/>
      <c r="AE32" s="327"/>
      <c r="AF32" s="327"/>
      <c r="AG32" s="327"/>
      <c r="AH32" s="327"/>
      <c r="AI32" s="327"/>
      <c r="AJ32" s="327"/>
      <c r="AK32" s="327"/>
      <c r="AL32" s="327"/>
      <c r="AM32" s="327"/>
      <c r="AN32" s="327"/>
      <c r="AO32" s="314"/>
    </row>
    <row r="33" spans="1:43" ht="18.5" customHeight="1" x14ac:dyDescent="0.2">
      <c r="A33" s="24"/>
      <c r="B33" s="326"/>
      <c r="C33" s="327"/>
      <c r="D33" s="327"/>
      <c r="E33" s="327"/>
      <c r="F33" s="327"/>
      <c r="G33" s="327"/>
      <c r="H33" s="327"/>
      <c r="I33" s="327"/>
      <c r="J33" s="327"/>
      <c r="K33" s="327"/>
      <c r="L33" s="327"/>
      <c r="M33" s="327"/>
      <c r="N33" s="327"/>
      <c r="O33" s="327"/>
      <c r="P33" s="327"/>
      <c r="Q33" s="327"/>
      <c r="R33" s="327"/>
      <c r="S33" s="327"/>
      <c r="T33" s="327"/>
      <c r="U33" s="327"/>
      <c r="V33" s="327"/>
      <c r="W33" s="327"/>
      <c r="X33" s="327"/>
      <c r="Y33" s="327"/>
      <c r="Z33" s="327"/>
      <c r="AA33" s="327"/>
      <c r="AB33" s="327"/>
      <c r="AC33" s="327"/>
      <c r="AD33" s="327"/>
      <c r="AE33" s="327"/>
      <c r="AF33" s="327"/>
      <c r="AG33" s="327"/>
      <c r="AH33" s="327"/>
      <c r="AI33" s="327"/>
      <c r="AJ33" s="327"/>
      <c r="AK33" s="327"/>
      <c r="AL33" s="327"/>
      <c r="AM33" s="327"/>
      <c r="AN33" s="327"/>
      <c r="AO33" s="314"/>
    </row>
    <row r="34" spans="1:43" ht="18.5" customHeight="1" x14ac:dyDescent="0.2">
      <c r="A34" s="24"/>
      <c r="B34" s="326"/>
      <c r="C34" s="327"/>
      <c r="D34" s="327"/>
      <c r="E34" s="327"/>
      <c r="F34" s="327"/>
      <c r="G34" s="327"/>
      <c r="H34" s="327"/>
      <c r="I34" s="327"/>
      <c r="J34" s="327"/>
      <c r="K34" s="327"/>
      <c r="L34" s="327"/>
      <c r="M34" s="327"/>
      <c r="N34" s="327"/>
      <c r="O34" s="327"/>
      <c r="P34" s="327"/>
      <c r="Q34" s="327"/>
      <c r="R34" s="327"/>
      <c r="S34" s="327"/>
      <c r="T34" s="327"/>
      <c r="U34" s="327"/>
      <c r="V34" s="327"/>
      <c r="W34" s="327"/>
      <c r="X34" s="327"/>
      <c r="Y34" s="327"/>
      <c r="Z34" s="327"/>
      <c r="AA34" s="327"/>
      <c r="AB34" s="327"/>
      <c r="AC34" s="327"/>
      <c r="AD34" s="327"/>
      <c r="AE34" s="327"/>
      <c r="AF34" s="327"/>
      <c r="AG34" s="327"/>
      <c r="AH34" s="327"/>
      <c r="AI34" s="327"/>
      <c r="AJ34" s="327"/>
      <c r="AK34" s="327"/>
      <c r="AL34" s="327"/>
      <c r="AM34" s="327"/>
      <c r="AN34" s="327"/>
      <c r="AO34" s="314"/>
    </row>
    <row r="35" spans="1:43" ht="18.5" customHeight="1" x14ac:dyDescent="0.2">
      <c r="A35" s="24"/>
      <c r="B35" s="326"/>
      <c r="C35" s="327"/>
      <c r="D35" s="327"/>
      <c r="E35" s="327"/>
      <c r="F35" s="327"/>
      <c r="G35" s="327"/>
      <c r="H35" s="327"/>
      <c r="I35" s="327"/>
      <c r="J35" s="327"/>
      <c r="K35" s="327"/>
      <c r="L35" s="327"/>
      <c r="M35" s="327"/>
      <c r="N35" s="327"/>
      <c r="O35" s="327"/>
      <c r="P35" s="327"/>
      <c r="Q35" s="327"/>
      <c r="R35" s="327"/>
      <c r="S35" s="327"/>
      <c r="T35" s="327"/>
      <c r="U35" s="327"/>
      <c r="V35" s="327"/>
      <c r="W35" s="327"/>
      <c r="X35" s="327"/>
      <c r="Y35" s="327"/>
      <c r="Z35" s="327"/>
      <c r="AA35" s="327"/>
      <c r="AB35" s="327"/>
      <c r="AC35" s="327"/>
      <c r="AD35" s="327"/>
      <c r="AE35" s="327"/>
      <c r="AF35" s="327"/>
      <c r="AG35" s="327"/>
      <c r="AH35" s="327"/>
      <c r="AI35" s="327"/>
      <c r="AJ35" s="327"/>
      <c r="AK35" s="327"/>
      <c r="AL35" s="327"/>
      <c r="AM35" s="327"/>
      <c r="AN35" s="327"/>
      <c r="AO35" s="314"/>
    </row>
    <row r="36" spans="1:43" ht="18.5" customHeight="1" x14ac:dyDescent="0.2"/>
    <row r="37" spans="1:43" ht="18.5" customHeight="1" x14ac:dyDescent="0.2">
      <c r="A37" s="2" t="s">
        <v>549</v>
      </c>
      <c r="AQ37" s="2" t="str">
        <f ca="1">IF(入力!D67="",様式14!$AQ$5&amp;様式14!$AR$5&amp;ROW(入力!D67)&amp;" 未入力",入力!D67)</f>
        <v>入力D67 未入力</v>
      </c>
    </row>
    <row r="38" spans="1:43" ht="16" customHeight="1" x14ac:dyDescent="0.2">
      <c r="A38" s="193" t="str">
        <f ca="1">"　"&amp;IF(COUNTIF(AQ37,"*整えている*"),"■","□")&amp;" 保安業務以外の業務を行う場合であっても適確に保安業務を行う体制を整えている。（詳細"</f>
        <v>　□ 保安業務以外の業務を行う場合であっても適確に保安業務を行う体制を整えている。（詳細</v>
      </c>
      <c r="B38" s="194"/>
      <c r="C38" s="194"/>
      <c r="D38" s="194"/>
      <c r="E38" s="194"/>
      <c r="F38" s="194"/>
      <c r="G38" s="194"/>
      <c r="H38" s="194"/>
      <c r="I38" s="194"/>
      <c r="J38" s="194"/>
      <c r="K38" s="194"/>
      <c r="L38" s="194"/>
      <c r="M38" s="194"/>
      <c r="N38" s="194"/>
      <c r="O38" s="194"/>
      <c r="P38" s="194"/>
      <c r="Q38" s="194"/>
      <c r="R38" s="194"/>
      <c r="S38" s="194"/>
      <c r="T38" s="194"/>
      <c r="U38" s="194"/>
      <c r="V38" s="194"/>
      <c r="W38" s="194"/>
      <c r="X38" s="194"/>
      <c r="Y38" s="194"/>
      <c r="Z38" s="194"/>
      <c r="AA38" s="194"/>
      <c r="AB38" s="194"/>
      <c r="AC38" s="194"/>
      <c r="AD38" s="194"/>
      <c r="AE38" s="194"/>
      <c r="AF38" s="194"/>
      <c r="AG38" s="194"/>
      <c r="AH38" s="194"/>
      <c r="AI38" s="194"/>
      <c r="AJ38" s="194"/>
      <c r="AK38" s="194"/>
      <c r="AL38" s="194"/>
      <c r="AM38" s="194"/>
      <c r="AN38" s="194"/>
      <c r="AO38" s="194"/>
    </row>
    <row r="39" spans="1:43" ht="16" customHeight="1" x14ac:dyDescent="0.2">
      <c r="A39" s="193" t="s">
        <v>578</v>
      </c>
      <c r="B39" s="194"/>
      <c r="C39" s="194"/>
      <c r="D39" s="194"/>
      <c r="E39" s="194"/>
      <c r="F39" s="194"/>
      <c r="G39" s="194"/>
      <c r="H39" s="194"/>
      <c r="I39" s="194"/>
      <c r="J39" s="194"/>
      <c r="K39" s="194"/>
      <c r="L39" s="194"/>
      <c r="M39" s="194"/>
      <c r="N39" s="194"/>
      <c r="O39" s="194"/>
      <c r="P39" s="194"/>
      <c r="Q39" s="194"/>
      <c r="R39" s="194"/>
      <c r="S39" s="194"/>
      <c r="T39" s="194"/>
      <c r="U39" s="194"/>
      <c r="V39" s="194"/>
      <c r="W39" s="194"/>
      <c r="X39" s="194"/>
      <c r="Y39" s="194"/>
      <c r="Z39" s="194"/>
      <c r="AA39" s="194"/>
      <c r="AB39" s="194"/>
      <c r="AC39" s="194"/>
      <c r="AD39" s="194"/>
      <c r="AE39" s="194"/>
      <c r="AF39" s="194"/>
      <c r="AG39" s="194"/>
      <c r="AH39" s="194"/>
      <c r="AI39" s="194"/>
      <c r="AJ39" s="194"/>
      <c r="AK39" s="194"/>
      <c r="AL39" s="194"/>
      <c r="AM39" s="194"/>
      <c r="AN39" s="194"/>
      <c r="AO39" s="194"/>
    </row>
    <row r="40" spans="1:43" ht="16" customHeight="1" x14ac:dyDescent="0.2">
      <c r="A40" s="193" t="str">
        <f ca="1">"　"&amp;IF(COUNTIF(AQ37,"*おそれ*"),"■","□")&amp;" 保安業務以外の業務を行っているときは、その業務を行うことによって保安業務の適確な遂"</f>
        <v>　□ 保安業務以外の業務を行っているときは、その業務を行うことによって保安業務の適確な遂</v>
      </c>
      <c r="B40" s="194"/>
      <c r="C40" s="194"/>
      <c r="D40" s="194"/>
      <c r="E40" s="194"/>
      <c r="F40" s="194"/>
      <c r="G40" s="194"/>
      <c r="H40" s="194"/>
      <c r="I40" s="194"/>
      <c r="J40" s="194"/>
      <c r="K40" s="194"/>
      <c r="L40" s="194"/>
      <c r="M40" s="194"/>
      <c r="N40" s="194"/>
      <c r="O40" s="194"/>
      <c r="P40" s="194"/>
      <c r="Q40" s="194"/>
      <c r="R40" s="194"/>
      <c r="S40" s="194"/>
      <c r="T40" s="194"/>
      <c r="U40" s="194"/>
      <c r="V40" s="194"/>
      <c r="W40" s="194"/>
      <c r="X40" s="194"/>
      <c r="Y40" s="194"/>
      <c r="Z40" s="194"/>
      <c r="AA40" s="194"/>
      <c r="AB40" s="194"/>
      <c r="AC40" s="194"/>
      <c r="AD40" s="194"/>
      <c r="AE40" s="194"/>
      <c r="AF40" s="194"/>
      <c r="AG40" s="194"/>
      <c r="AH40" s="194"/>
      <c r="AI40" s="194"/>
      <c r="AJ40" s="194"/>
      <c r="AK40" s="194"/>
      <c r="AL40" s="194"/>
      <c r="AM40" s="194"/>
      <c r="AN40" s="194"/>
      <c r="AO40" s="194"/>
    </row>
    <row r="41" spans="1:43" ht="16" customHeight="1" x14ac:dyDescent="0.2">
      <c r="A41" s="193" t="s">
        <v>579</v>
      </c>
      <c r="B41" s="194"/>
      <c r="C41" s="194"/>
      <c r="D41" s="194"/>
      <c r="E41" s="194"/>
      <c r="F41" s="194"/>
      <c r="G41" s="194"/>
      <c r="H41" s="194"/>
      <c r="I41" s="194"/>
      <c r="J41" s="194"/>
      <c r="K41" s="194"/>
      <c r="L41" s="194"/>
      <c r="M41" s="194"/>
      <c r="N41" s="194"/>
      <c r="O41" s="194"/>
      <c r="P41" s="194"/>
      <c r="Q41" s="194"/>
      <c r="R41" s="194"/>
      <c r="S41" s="194"/>
      <c r="T41" s="194"/>
      <c r="U41" s="194"/>
      <c r="V41" s="194"/>
      <c r="W41" s="194"/>
      <c r="X41" s="194"/>
      <c r="Y41" s="194"/>
      <c r="Z41" s="194"/>
      <c r="AA41" s="194"/>
      <c r="AB41" s="194"/>
      <c r="AC41" s="194"/>
      <c r="AD41" s="194"/>
      <c r="AE41" s="194"/>
      <c r="AF41" s="194"/>
      <c r="AG41" s="194"/>
      <c r="AH41" s="194"/>
      <c r="AI41" s="194"/>
      <c r="AJ41" s="194"/>
      <c r="AK41" s="194"/>
      <c r="AL41" s="194"/>
      <c r="AM41" s="194"/>
      <c r="AN41" s="194"/>
      <c r="AO41" s="194"/>
    </row>
    <row r="42" spans="1:43" ht="18.5" customHeight="1" x14ac:dyDescent="0.2"/>
    <row r="43" spans="1:43" ht="16" customHeight="1" x14ac:dyDescent="0.2">
      <c r="A43" s="193" t="s">
        <v>106</v>
      </c>
      <c r="B43" s="193"/>
      <c r="C43" s="193"/>
      <c r="D43" s="193"/>
      <c r="E43" s="193"/>
      <c r="F43" s="193"/>
      <c r="G43" s="193"/>
      <c r="H43" s="193"/>
      <c r="I43" s="193"/>
      <c r="J43" s="193"/>
      <c r="K43" s="193"/>
      <c r="L43" s="193"/>
      <c r="M43" s="193"/>
      <c r="N43" s="193"/>
      <c r="O43" s="193"/>
      <c r="P43" s="193"/>
      <c r="Q43" s="193"/>
      <c r="R43" s="193"/>
      <c r="S43" s="193"/>
      <c r="T43" s="193"/>
      <c r="U43" s="193"/>
      <c r="V43" s="193"/>
      <c r="W43" s="193"/>
      <c r="X43" s="193"/>
      <c r="Y43" s="193"/>
      <c r="Z43" s="193"/>
      <c r="AA43" s="193"/>
      <c r="AB43" s="193"/>
      <c r="AC43" s="193"/>
      <c r="AD43" s="193"/>
      <c r="AE43" s="193"/>
      <c r="AF43" s="193"/>
      <c r="AG43" s="193"/>
      <c r="AH43" s="193"/>
      <c r="AI43" s="193"/>
      <c r="AJ43" s="193"/>
      <c r="AK43" s="193"/>
      <c r="AL43" s="193"/>
      <c r="AM43" s="193"/>
      <c r="AN43" s="193"/>
      <c r="AO43" s="193"/>
    </row>
    <row r="44" spans="1:43" ht="18.5" customHeight="1" x14ac:dyDescent="0.2"/>
    <row r="45" spans="1:43" ht="18.5" customHeight="1" x14ac:dyDescent="0.2"/>
    <row r="46" spans="1:43" ht="18.5" customHeight="1" x14ac:dyDescent="0.2"/>
    <row r="47" spans="1:43" ht="18.5" customHeight="1" x14ac:dyDescent="0.2"/>
    <row r="48" spans="1:43" ht="18.5" customHeight="1" x14ac:dyDescent="0.2"/>
    <row r="49" ht="18.5" customHeight="1" x14ac:dyDescent="0.2"/>
    <row r="50" ht="18.5" customHeight="1" x14ac:dyDescent="0.2"/>
    <row r="51" ht="18.5" customHeight="1" x14ac:dyDescent="0.2"/>
    <row r="52" ht="18.5" customHeight="1" x14ac:dyDescent="0.2"/>
    <row r="53" ht="18.5" customHeight="1" x14ac:dyDescent="0.2"/>
    <row r="54" ht="18.5" customHeight="1" x14ac:dyDescent="0.2"/>
    <row r="55" ht="18.5" customHeight="1" x14ac:dyDescent="0.2"/>
    <row r="56" ht="18.5" customHeight="1" x14ac:dyDescent="0.2"/>
    <row r="57" ht="18.5" customHeight="1" x14ac:dyDescent="0.2"/>
    <row r="58" ht="18.5" customHeight="1" x14ac:dyDescent="0.2"/>
    <row r="59" ht="18.5" customHeight="1" x14ac:dyDescent="0.2"/>
    <row r="60" ht="18.5" customHeight="1" x14ac:dyDescent="0.2"/>
    <row r="61" ht="18.5" customHeight="1" x14ac:dyDescent="0.2"/>
    <row r="62" ht="18.5" customHeight="1" x14ac:dyDescent="0.2"/>
    <row r="63" ht="18.5" customHeight="1" x14ac:dyDescent="0.2"/>
    <row r="64" ht="18.5" customHeight="1" x14ac:dyDescent="0.2"/>
  </sheetData>
  <sheetProtection sheet="1" objects="1" scenarios="1" formatRows="0" insertRows="0"/>
  <mergeCells count="44">
    <mergeCell ref="A38:AO38"/>
    <mergeCell ref="A39:AO39"/>
    <mergeCell ref="A40:AO40"/>
    <mergeCell ref="A41:AO41"/>
    <mergeCell ref="B24:AO24"/>
    <mergeCell ref="E8:AO8"/>
    <mergeCell ref="A4:AO4"/>
    <mergeCell ref="A18:AO18"/>
    <mergeCell ref="A43:AO43"/>
    <mergeCell ref="B29:AO29"/>
    <mergeCell ref="B28:AO28"/>
    <mergeCell ref="B27:AO27"/>
    <mergeCell ref="B26:AO26"/>
    <mergeCell ref="B25:AO25"/>
    <mergeCell ref="B23:AO23"/>
    <mergeCell ref="B12:D12"/>
    <mergeCell ref="B13:D13"/>
    <mergeCell ref="B14:D14"/>
    <mergeCell ref="E6:AO6"/>
    <mergeCell ref="E14:AO14"/>
    <mergeCell ref="B6:D6"/>
    <mergeCell ref="B9:D9"/>
    <mergeCell ref="B10:D10"/>
    <mergeCell ref="E13:AO13"/>
    <mergeCell ref="E12:AO12"/>
    <mergeCell ref="E11:AO11"/>
    <mergeCell ref="E10:AO10"/>
    <mergeCell ref="E9:AO9"/>
    <mergeCell ref="A2:AO2"/>
    <mergeCell ref="I1:AO1"/>
    <mergeCell ref="B34:AO34"/>
    <mergeCell ref="B35:AO35"/>
    <mergeCell ref="B30:AO30"/>
    <mergeCell ref="B31:AO31"/>
    <mergeCell ref="B32:AO32"/>
    <mergeCell ref="B33:AO33"/>
    <mergeCell ref="E7:AO7"/>
    <mergeCell ref="B19:AO19"/>
    <mergeCell ref="B20:AO20"/>
    <mergeCell ref="B21:AO21"/>
    <mergeCell ref="B22:AO22"/>
    <mergeCell ref="B11:D11"/>
    <mergeCell ref="B7:D7"/>
    <mergeCell ref="B8:D8"/>
  </mergeCells>
  <phoneticPr fontId="1"/>
  <conditionalFormatting sqref="I1">
    <cfRule type="expression" dxfId="69" priority="4">
      <formula>I1="未入力あり"</formula>
    </cfRule>
  </conditionalFormatting>
  <conditionalFormatting sqref="I1:AO1">
    <cfRule type="expression" dxfId="68" priority="5">
      <formula>I1="提出不要"</formula>
    </cfRule>
  </conditionalFormatting>
  <conditionalFormatting sqref="AQ1:AQ98">
    <cfRule type="expression" dxfId="67" priority="1">
      <formula>FIND("未入力",AQ1)</formula>
    </cfRule>
    <cfRule type="expression" dxfId="66" priority="2">
      <formula>_xlfn.ISFORMULA(AQ1)</formula>
    </cfRule>
  </conditionalFormatting>
  <pageMargins left="0.78740157480314965" right="0.78740157480314965" top="0.59055118110236227" bottom="0.78740157480314965" header="0.31496062992125984" footer="0.31496062992125984"/>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AQ68"/>
  <sheetViews>
    <sheetView workbookViewId="0">
      <selection activeCell="A3" sqref="A3:AO3"/>
    </sheetView>
  </sheetViews>
  <sheetFormatPr defaultRowHeight="12.5" x14ac:dyDescent="0.2"/>
  <cols>
    <col min="1" max="1" width="2.08984375" style="2" customWidth="1"/>
    <col min="2" max="3" width="2.453125" style="2" customWidth="1"/>
    <col min="4" max="40" width="2.08984375" style="2" customWidth="1"/>
    <col min="41" max="41" width="2.81640625" style="2" customWidth="1"/>
    <col min="42" max="16384" width="8.7265625" style="2"/>
  </cols>
  <sheetData>
    <row r="1" spans="1:43" ht="18.5" customHeight="1" x14ac:dyDescent="0.2">
      <c r="A1" s="2" t="s">
        <v>117</v>
      </c>
      <c r="I1" s="191" t="str">
        <f ca="1">IF(AQ7="個人","提出不要",IF(COUNTIF(AQ1:AQ100,"*未入力*"),"未入力あり",""))</f>
        <v>未入力あり</v>
      </c>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1"/>
      <c r="AI1" s="191"/>
      <c r="AJ1" s="191"/>
      <c r="AK1" s="191"/>
      <c r="AL1" s="191"/>
      <c r="AM1" s="191"/>
      <c r="AN1" s="191"/>
      <c r="AO1" s="191"/>
    </row>
    <row r="2" spans="1:43" ht="22" customHeight="1" x14ac:dyDescent="0.2">
      <c r="AO2" s="3"/>
    </row>
    <row r="3" spans="1:43" ht="18.5" customHeight="1" x14ac:dyDescent="0.2">
      <c r="A3" s="286" t="s">
        <v>118</v>
      </c>
      <c r="B3" s="286"/>
      <c r="C3" s="286"/>
      <c r="D3" s="286"/>
      <c r="E3" s="286"/>
      <c r="F3" s="286"/>
      <c r="G3" s="286"/>
      <c r="H3" s="286"/>
      <c r="I3" s="286"/>
      <c r="J3" s="286"/>
      <c r="K3" s="286"/>
      <c r="L3" s="286"/>
      <c r="M3" s="286"/>
      <c r="N3" s="286"/>
      <c r="O3" s="286"/>
      <c r="P3" s="286"/>
      <c r="Q3" s="286"/>
      <c r="R3" s="286"/>
      <c r="S3" s="286"/>
      <c r="T3" s="286"/>
      <c r="U3" s="286"/>
      <c r="V3" s="286"/>
      <c r="W3" s="286"/>
      <c r="X3" s="286"/>
      <c r="Y3" s="286"/>
      <c r="Z3" s="286"/>
      <c r="AA3" s="286"/>
      <c r="AB3" s="286"/>
      <c r="AC3" s="286"/>
      <c r="AD3" s="286"/>
      <c r="AE3" s="286"/>
      <c r="AF3" s="286"/>
      <c r="AG3" s="286"/>
      <c r="AH3" s="286"/>
      <c r="AI3" s="286"/>
      <c r="AJ3" s="286"/>
      <c r="AK3" s="286"/>
      <c r="AL3" s="286"/>
      <c r="AM3" s="286"/>
      <c r="AN3" s="286"/>
      <c r="AO3" s="286"/>
    </row>
    <row r="4" spans="1:43" ht="18.5" customHeight="1" x14ac:dyDescent="0.2">
      <c r="A4" s="330" t="str">
        <f ca="1">TEXT(AQ6,"ggge年(")&amp;TEXT(AQ6,"yyyy年)m月d日")</f>
        <v>入力D2 未入力入力D2 未入力</v>
      </c>
      <c r="B4" s="330"/>
      <c r="C4" s="330"/>
      <c r="D4" s="330"/>
      <c r="E4" s="330"/>
      <c r="F4" s="330"/>
      <c r="G4" s="330"/>
      <c r="H4" s="330"/>
      <c r="I4" s="330"/>
      <c r="J4" s="330"/>
      <c r="K4" s="330"/>
      <c r="L4" s="330"/>
      <c r="M4" s="330"/>
      <c r="N4" s="330"/>
      <c r="O4" s="330"/>
      <c r="P4" s="330"/>
      <c r="Q4" s="330"/>
      <c r="R4" s="330"/>
      <c r="S4" s="330"/>
      <c r="T4" s="330"/>
      <c r="U4" s="330"/>
      <c r="V4" s="330"/>
      <c r="W4" s="330"/>
      <c r="X4" s="330"/>
      <c r="Y4" s="330"/>
      <c r="Z4" s="330"/>
      <c r="AA4" s="330"/>
      <c r="AB4" s="330"/>
      <c r="AC4" s="330"/>
      <c r="AD4" s="330"/>
      <c r="AE4" s="330"/>
      <c r="AF4" s="330"/>
      <c r="AG4" s="330"/>
      <c r="AH4" s="330"/>
      <c r="AI4" s="330"/>
      <c r="AJ4" s="330"/>
      <c r="AK4" s="330"/>
      <c r="AL4" s="330"/>
      <c r="AM4" s="330"/>
      <c r="AN4" s="330"/>
      <c r="AO4" s="27"/>
    </row>
    <row r="5" spans="1:43" ht="18.5" customHeight="1" x14ac:dyDescent="0.2">
      <c r="A5" s="25"/>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row>
    <row r="6" spans="1:43" ht="18.5" customHeight="1" x14ac:dyDescent="0.2">
      <c r="A6" s="24" t="s">
        <v>119</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Q6" s="2" t="str">
        <f ca="1">IF(入力!D2="",様式14!$AQ$5&amp;様式14!$AR$5&amp;ROW(入力!D2)&amp;" 未入力",入力!D2)</f>
        <v>入力D2 未入力</v>
      </c>
    </row>
    <row r="7" spans="1:43" ht="18.5" customHeight="1" x14ac:dyDescent="0.2">
      <c r="A7" s="24"/>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Q7" s="2" t="str">
        <f ca="1">IF(入力!D3="",様式14!$AQ$5&amp;様式14!$AR$5&amp;ROW(入力!D3)&amp;" 未入力",入力!D3)</f>
        <v>入力D3 未入力</v>
      </c>
    </row>
    <row r="8" spans="1:43" ht="18.5" customHeight="1" x14ac:dyDescent="0.2">
      <c r="A8" s="305" t="str">
        <f ca="1">AQ9&amp;"氏名又は名称　"&amp;AQ10</f>
        <v>　　　　　　　　　　　　　　　　　　　氏名又は名称　入力D5 未入力</v>
      </c>
      <c r="B8" s="305"/>
      <c r="C8" s="305"/>
      <c r="D8" s="305"/>
      <c r="E8" s="305"/>
      <c r="F8" s="305"/>
      <c r="G8" s="305"/>
      <c r="H8" s="305"/>
      <c r="I8" s="305"/>
      <c r="J8" s="305"/>
      <c r="K8" s="305"/>
      <c r="L8" s="305"/>
      <c r="M8" s="305"/>
      <c r="N8" s="305"/>
      <c r="O8" s="305"/>
      <c r="P8" s="305"/>
      <c r="Q8" s="305"/>
      <c r="R8" s="305"/>
      <c r="S8" s="305"/>
      <c r="T8" s="305"/>
      <c r="U8" s="305"/>
      <c r="V8" s="305"/>
      <c r="W8" s="305"/>
      <c r="X8" s="305"/>
      <c r="Y8" s="305"/>
      <c r="Z8" s="305"/>
      <c r="AA8" s="305"/>
      <c r="AB8" s="305"/>
      <c r="AC8" s="305"/>
      <c r="AD8" s="305"/>
      <c r="AE8" s="305"/>
      <c r="AF8" s="305"/>
      <c r="AG8" s="305"/>
      <c r="AH8" s="305"/>
      <c r="AI8" s="305"/>
      <c r="AJ8" s="305"/>
      <c r="AK8" s="305"/>
      <c r="AL8" s="305"/>
      <c r="AM8" s="305"/>
      <c r="AN8" s="305"/>
      <c r="AO8" s="305"/>
      <c r="AQ8" s="2">
        <f ca="1">MAX(LENB(AQ10)/2,LENB(AQ11)/2)</f>
        <v>6.5</v>
      </c>
    </row>
    <row r="9" spans="1:43" ht="18.5" customHeight="1" x14ac:dyDescent="0.2">
      <c r="A9" s="193" t="str">
        <f ca="1">AQ9&amp;"代表者の氏名　"&amp;AQ11&amp;"　　印"</f>
        <v>　　　　　　　　　　　　　　　　　　　代表者の氏名　入力D6 未入力　　印</v>
      </c>
      <c r="B9" s="194"/>
      <c r="C9" s="194"/>
      <c r="D9" s="194"/>
      <c r="E9" s="194"/>
      <c r="F9" s="194"/>
      <c r="G9" s="194"/>
      <c r="H9" s="194"/>
      <c r="I9" s="194"/>
      <c r="J9" s="194"/>
      <c r="K9" s="194"/>
      <c r="L9" s="194"/>
      <c r="M9" s="194"/>
      <c r="N9" s="194"/>
      <c r="O9" s="194"/>
      <c r="P9" s="194"/>
      <c r="Q9" s="194"/>
      <c r="R9" s="194"/>
      <c r="S9" s="194"/>
      <c r="T9" s="194"/>
      <c r="U9" s="194"/>
      <c r="V9" s="194"/>
      <c r="W9" s="194"/>
      <c r="X9" s="194"/>
      <c r="Y9" s="194"/>
      <c r="Z9" s="194"/>
      <c r="AA9" s="194"/>
      <c r="AB9" s="194"/>
      <c r="AC9" s="194"/>
      <c r="AD9" s="194"/>
      <c r="AE9" s="194"/>
      <c r="AF9" s="194"/>
      <c r="AG9" s="194"/>
      <c r="AH9" s="194"/>
      <c r="AI9" s="194"/>
      <c r="AJ9" s="194"/>
      <c r="AK9" s="194"/>
      <c r="AL9" s="194"/>
      <c r="AM9" s="194"/>
      <c r="AN9" s="194"/>
      <c r="AO9" s="194"/>
      <c r="AQ9" s="2" t="str">
        <f ca="1">IF(AQ8&lt;13,"　　　","")&amp;IF(AQ8&lt;16,"　　　","")&amp;IF(AQ8&lt;19,"　　　","")&amp;IF(AQ8&lt;22,"　　　","")&amp;IF(AQ8&lt;25,"　　　","")&amp;"　　　　"</f>
        <v>　　　　　　　　　　　　　　　　　　　</v>
      </c>
    </row>
    <row r="10" spans="1:43" ht="18.5" customHeight="1" x14ac:dyDescent="0.2">
      <c r="A10" s="24"/>
      <c r="B10" s="24"/>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Q10" s="2" t="str">
        <f ca="1">IF(入力!D5="",様式14!$AQ$5&amp;様式14!$AR$5&amp;ROW(入力!D5)&amp;" 未入力",入力!D5)</f>
        <v>入力D5 未入力</v>
      </c>
    </row>
    <row r="11" spans="1:43" ht="18.5" customHeight="1" x14ac:dyDescent="0.2">
      <c r="A11" s="24"/>
      <c r="B11" s="24"/>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Q11" s="2" t="str">
        <f ca="1">IF(AQ7="個人","",IF(入力!D6="",様式14!$AQ$5&amp;様式14!$AR$5&amp;ROW(入力!D6)&amp;" 未入力",入力!D6))</f>
        <v>入力D6 未入力</v>
      </c>
    </row>
    <row r="12" spans="1:43" ht="18.5" customHeight="1" x14ac:dyDescent="0.2">
      <c r="A12" s="305" t="s">
        <v>120</v>
      </c>
      <c r="B12" s="305"/>
      <c r="C12" s="305"/>
      <c r="D12" s="305"/>
      <c r="E12" s="305"/>
      <c r="F12" s="305"/>
      <c r="G12" s="305"/>
      <c r="H12" s="305"/>
      <c r="I12" s="305"/>
      <c r="J12" s="305"/>
      <c r="K12" s="305"/>
      <c r="L12" s="305"/>
      <c r="M12" s="305"/>
      <c r="N12" s="305"/>
      <c r="O12" s="305"/>
      <c r="P12" s="305"/>
      <c r="Q12" s="305"/>
      <c r="R12" s="305"/>
      <c r="S12" s="305"/>
      <c r="T12" s="305"/>
      <c r="U12" s="305"/>
      <c r="V12" s="305"/>
      <c r="W12" s="305"/>
      <c r="X12" s="305"/>
      <c r="Y12" s="305"/>
      <c r="Z12" s="305"/>
      <c r="AA12" s="305"/>
      <c r="AB12" s="305"/>
      <c r="AC12" s="305"/>
      <c r="AD12" s="305"/>
      <c r="AE12" s="305"/>
      <c r="AF12" s="305"/>
      <c r="AG12" s="305"/>
      <c r="AH12" s="305"/>
      <c r="AI12" s="305"/>
      <c r="AJ12" s="305"/>
      <c r="AK12" s="305"/>
      <c r="AL12" s="305"/>
      <c r="AM12" s="305"/>
      <c r="AN12" s="305"/>
      <c r="AO12" s="305"/>
    </row>
    <row r="13" spans="1:43" ht="18.5" customHeight="1" x14ac:dyDescent="0.2">
      <c r="A13" s="332" t="s">
        <v>121</v>
      </c>
      <c r="B13" s="332"/>
      <c r="C13" s="332"/>
      <c r="D13" s="332"/>
      <c r="E13" s="332"/>
      <c r="F13" s="332"/>
      <c r="G13" s="332"/>
      <c r="H13" s="332"/>
      <c r="I13" s="332"/>
      <c r="J13" s="332"/>
      <c r="K13" s="332"/>
      <c r="L13" s="332"/>
      <c r="M13" s="332"/>
      <c r="N13" s="332"/>
      <c r="O13" s="332"/>
      <c r="P13" s="332"/>
      <c r="Q13" s="332"/>
      <c r="R13" s="332"/>
      <c r="S13" s="332"/>
      <c r="T13" s="332"/>
      <c r="U13" s="332"/>
      <c r="V13" s="332"/>
      <c r="W13" s="332"/>
      <c r="X13" s="332"/>
      <c r="Y13" s="332"/>
      <c r="Z13" s="332"/>
      <c r="AA13" s="332"/>
      <c r="AB13" s="332"/>
      <c r="AC13" s="332"/>
      <c r="AD13" s="332"/>
      <c r="AE13" s="332"/>
      <c r="AF13" s="332"/>
      <c r="AG13" s="332"/>
      <c r="AH13" s="332"/>
      <c r="AI13" s="332"/>
      <c r="AJ13" s="332"/>
      <c r="AK13" s="332"/>
      <c r="AL13" s="332"/>
      <c r="AM13" s="332"/>
      <c r="AN13" s="332"/>
      <c r="AO13" s="332"/>
    </row>
    <row r="14" spans="1:43" ht="18.5" customHeight="1" x14ac:dyDescent="0.2">
      <c r="A14" s="321" t="s">
        <v>83</v>
      </c>
      <c r="B14" s="321"/>
      <c r="C14" s="321"/>
      <c r="D14" s="321"/>
      <c r="E14" s="321"/>
      <c r="F14" s="321"/>
      <c r="G14" s="321"/>
      <c r="H14" s="321"/>
      <c r="I14" s="321" t="s">
        <v>92</v>
      </c>
      <c r="J14" s="321"/>
      <c r="K14" s="321"/>
      <c r="L14" s="321"/>
      <c r="M14" s="321"/>
      <c r="N14" s="321"/>
      <c r="O14" s="321"/>
      <c r="P14" s="321"/>
      <c r="Q14" s="321" t="s">
        <v>122</v>
      </c>
      <c r="R14" s="321"/>
      <c r="S14" s="321"/>
      <c r="T14" s="321"/>
      <c r="U14" s="321"/>
      <c r="V14" s="321"/>
      <c r="W14" s="321"/>
      <c r="X14" s="321"/>
      <c r="Y14" s="321"/>
      <c r="Z14" s="321"/>
      <c r="AA14" s="321"/>
      <c r="AB14" s="321"/>
      <c r="AC14" s="321"/>
      <c r="AD14" s="321"/>
      <c r="AE14" s="321"/>
      <c r="AF14" s="321"/>
      <c r="AG14" s="321"/>
      <c r="AH14" s="321"/>
      <c r="AI14" s="321"/>
      <c r="AJ14" s="321"/>
      <c r="AK14" s="321"/>
      <c r="AL14" s="321"/>
      <c r="AM14" s="321"/>
      <c r="AN14" s="321"/>
      <c r="AO14" s="321"/>
    </row>
    <row r="15" spans="1:43" ht="22" customHeight="1" x14ac:dyDescent="0.2">
      <c r="A15" s="310" t="str">
        <f>IF(NOT('滋様13-5'!B8=""),'滋様13-5'!B8,"")</f>
        <v/>
      </c>
      <c r="B15" s="310"/>
      <c r="C15" s="310"/>
      <c r="D15" s="310"/>
      <c r="E15" s="310"/>
      <c r="F15" s="310"/>
      <c r="G15" s="310"/>
      <c r="H15" s="310"/>
      <c r="I15" s="331" t="str">
        <f>IF(NOT('滋様13-5'!J8=""),'滋様13-5'!J8,"")</f>
        <v/>
      </c>
      <c r="J15" s="331"/>
      <c r="K15" s="331"/>
      <c r="L15" s="331"/>
      <c r="M15" s="331"/>
      <c r="N15" s="331"/>
      <c r="O15" s="331"/>
      <c r="P15" s="331"/>
      <c r="Q15" s="310"/>
      <c r="R15" s="310"/>
      <c r="S15" s="310"/>
      <c r="T15" s="310"/>
      <c r="U15" s="310"/>
      <c r="V15" s="310"/>
      <c r="W15" s="310"/>
      <c r="X15" s="310"/>
      <c r="Y15" s="310"/>
      <c r="Z15" s="310"/>
      <c r="AA15" s="310"/>
      <c r="AB15" s="310"/>
      <c r="AC15" s="310"/>
      <c r="AD15" s="310"/>
      <c r="AE15" s="310"/>
      <c r="AF15" s="310"/>
      <c r="AG15" s="310"/>
      <c r="AH15" s="310"/>
      <c r="AI15" s="310"/>
      <c r="AJ15" s="310"/>
      <c r="AK15" s="310"/>
      <c r="AL15" s="310"/>
      <c r="AM15" s="310"/>
      <c r="AN15" s="310"/>
      <c r="AO15" s="310"/>
    </row>
    <row r="16" spans="1:43" ht="22" customHeight="1" x14ac:dyDescent="0.2">
      <c r="A16" s="310" t="str">
        <f>IF(NOT('滋様13-5'!B9=""),'滋様13-5'!B9,"")</f>
        <v/>
      </c>
      <c r="B16" s="310"/>
      <c r="C16" s="310"/>
      <c r="D16" s="310"/>
      <c r="E16" s="310"/>
      <c r="F16" s="310"/>
      <c r="G16" s="310"/>
      <c r="H16" s="310"/>
      <c r="I16" s="331" t="str">
        <f>IF(NOT('滋様13-5'!J9=""),'滋様13-5'!J9,"")</f>
        <v/>
      </c>
      <c r="J16" s="331"/>
      <c r="K16" s="331"/>
      <c r="L16" s="331"/>
      <c r="M16" s="331"/>
      <c r="N16" s="331"/>
      <c r="O16" s="331"/>
      <c r="P16" s="331"/>
      <c r="Q16" s="310"/>
      <c r="R16" s="310"/>
      <c r="S16" s="310"/>
      <c r="T16" s="310"/>
      <c r="U16" s="310"/>
      <c r="V16" s="310"/>
      <c r="W16" s="310"/>
      <c r="X16" s="310"/>
      <c r="Y16" s="310"/>
      <c r="Z16" s="310"/>
      <c r="AA16" s="310"/>
      <c r="AB16" s="310"/>
      <c r="AC16" s="310"/>
      <c r="AD16" s="310"/>
      <c r="AE16" s="310"/>
      <c r="AF16" s="310"/>
      <c r="AG16" s="310"/>
      <c r="AH16" s="310"/>
      <c r="AI16" s="310"/>
      <c r="AJ16" s="310"/>
      <c r="AK16" s="310"/>
      <c r="AL16" s="310"/>
      <c r="AM16" s="310"/>
      <c r="AN16" s="310"/>
      <c r="AO16" s="310"/>
    </row>
    <row r="17" spans="1:41" ht="22" customHeight="1" x14ac:dyDescent="0.2">
      <c r="A17" s="310" t="str">
        <f>IF(NOT('滋様13-5'!B10=""),'滋様13-5'!B10,"")</f>
        <v/>
      </c>
      <c r="B17" s="310"/>
      <c r="C17" s="310"/>
      <c r="D17" s="310"/>
      <c r="E17" s="310"/>
      <c r="F17" s="310"/>
      <c r="G17" s="310"/>
      <c r="H17" s="310"/>
      <c r="I17" s="331" t="str">
        <f>IF(NOT('滋様13-5'!J10=""),'滋様13-5'!J10,"")</f>
        <v/>
      </c>
      <c r="J17" s="331"/>
      <c r="K17" s="331"/>
      <c r="L17" s="331"/>
      <c r="M17" s="331"/>
      <c r="N17" s="331"/>
      <c r="O17" s="331"/>
      <c r="P17" s="331"/>
      <c r="Q17" s="310"/>
      <c r="R17" s="310"/>
      <c r="S17" s="310"/>
      <c r="T17" s="310"/>
      <c r="U17" s="310"/>
      <c r="V17" s="310"/>
      <c r="W17" s="310"/>
      <c r="X17" s="310"/>
      <c r="Y17" s="310"/>
      <c r="Z17" s="310"/>
      <c r="AA17" s="310"/>
      <c r="AB17" s="310"/>
      <c r="AC17" s="310"/>
      <c r="AD17" s="310"/>
      <c r="AE17" s="310"/>
      <c r="AF17" s="310"/>
      <c r="AG17" s="310"/>
      <c r="AH17" s="310"/>
      <c r="AI17" s="310"/>
      <c r="AJ17" s="310"/>
      <c r="AK17" s="310"/>
      <c r="AL17" s="310"/>
      <c r="AM17" s="310"/>
      <c r="AN17" s="310"/>
      <c r="AO17" s="310"/>
    </row>
    <row r="18" spans="1:41" ht="22" customHeight="1" x14ac:dyDescent="0.2">
      <c r="A18" s="310" t="str">
        <f>IF(NOT('滋様13-5'!B11=""),'滋様13-5'!B11,"")</f>
        <v/>
      </c>
      <c r="B18" s="310"/>
      <c r="C18" s="310"/>
      <c r="D18" s="310"/>
      <c r="E18" s="310"/>
      <c r="F18" s="310"/>
      <c r="G18" s="310"/>
      <c r="H18" s="310"/>
      <c r="I18" s="331" t="str">
        <f>IF(NOT('滋様13-5'!J11=""),'滋様13-5'!J11,"")</f>
        <v/>
      </c>
      <c r="J18" s="331"/>
      <c r="K18" s="331"/>
      <c r="L18" s="331"/>
      <c r="M18" s="331"/>
      <c r="N18" s="331"/>
      <c r="O18" s="331"/>
      <c r="P18" s="331"/>
      <c r="Q18" s="310"/>
      <c r="R18" s="310"/>
      <c r="S18" s="310"/>
      <c r="T18" s="310"/>
      <c r="U18" s="310"/>
      <c r="V18" s="310"/>
      <c r="W18" s="310"/>
      <c r="X18" s="310"/>
      <c r="Y18" s="310"/>
      <c r="Z18" s="310"/>
      <c r="AA18" s="310"/>
      <c r="AB18" s="310"/>
      <c r="AC18" s="310"/>
      <c r="AD18" s="310"/>
      <c r="AE18" s="310"/>
      <c r="AF18" s="310"/>
      <c r="AG18" s="310"/>
      <c r="AH18" s="310"/>
      <c r="AI18" s="310"/>
      <c r="AJ18" s="310"/>
      <c r="AK18" s="310"/>
      <c r="AL18" s="310"/>
      <c r="AM18" s="310"/>
      <c r="AN18" s="310"/>
      <c r="AO18" s="310"/>
    </row>
    <row r="19" spans="1:41" ht="22" customHeight="1" x14ac:dyDescent="0.2">
      <c r="A19" s="310" t="str">
        <f>IF(NOT('滋様13-5'!B12=""),'滋様13-5'!B12,"")</f>
        <v/>
      </c>
      <c r="B19" s="310"/>
      <c r="C19" s="310"/>
      <c r="D19" s="310"/>
      <c r="E19" s="310"/>
      <c r="F19" s="310"/>
      <c r="G19" s="310"/>
      <c r="H19" s="310"/>
      <c r="I19" s="331" t="str">
        <f>IF(NOT('滋様13-5'!J12=""),'滋様13-5'!J12,"")</f>
        <v/>
      </c>
      <c r="J19" s="331"/>
      <c r="K19" s="331"/>
      <c r="L19" s="331"/>
      <c r="M19" s="331"/>
      <c r="N19" s="331"/>
      <c r="O19" s="331"/>
      <c r="P19" s="331"/>
      <c r="Q19" s="310"/>
      <c r="R19" s="310"/>
      <c r="S19" s="310"/>
      <c r="T19" s="310"/>
      <c r="U19" s="310"/>
      <c r="V19" s="310"/>
      <c r="W19" s="310"/>
      <c r="X19" s="310"/>
      <c r="Y19" s="310"/>
      <c r="Z19" s="310"/>
      <c r="AA19" s="310"/>
      <c r="AB19" s="310"/>
      <c r="AC19" s="310"/>
      <c r="AD19" s="310"/>
      <c r="AE19" s="310"/>
      <c r="AF19" s="310"/>
      <c r="AG19" s="310"/>
      <c r="AH19" s="310"/>
      <c r="AI19" s="310"/>
      <c r="AJ19" s="310"/>
      <c r="AK19" s="310"/>
      <c r="AL19" s="310"/>
      <c r="AM19" s="310"/>
      <c r="AN19" s="310"/>
      <c r="AO19" s="310"/>
    </row>
    <row r="20" spans="1:41" ht="22" customHeight="1" x14ac:dyDescent="0.2">
      <c r="A20" s="310" t="str">
        <f>IF(NOT('滋様13-5'!B13=""),'滋様13-5'!B13,"")</f>
        <v/>
      </c>
      <c r="B20" s="310"/>
      <c r="C20" s="310"/>
      <c r="D20" s="310"/>
      <c r="E20" s="310"/>
      <c r="F20" s="310"/>
      <c r="G20" s="310"/>
      <c r="H20" s="310"/>
      <c r="I20" s="331" t="str">
        <f>IF(NOT('滋様13-5'!J13=""),'滋様13-5'!J13,"")</f>
        <v/>
      </c>
      <c r="J20" s="331"/>
      <c r="K20" s="331"/>
      <c r="L20" s="331"/>
      <c r="M20" s="331"/>
      <c r="N20" s="331"/>
      <c r="O20" s="331"/>
      <c r="P20" s="331"/>
      <c r="Q20" s="310"/>
      <c r="R20" s="310"/>
      <c r="S20" s="310"/>
      <c r="T20" s="310"/>
      <c r="U20" s="310"/>
      <c r="V20" s="310"/>
      <c r="W20" s="310"/>
      <c r="X20" s="310"/>
      <c r="Y20" s="310"/>
      <c r="Z20" s="310"/>
      <c r="AA20" s="310"/>
      <c r="AB20" s="310"/>
      <c r="AC20" s="310"/>
      <c r="AD20" s="310"/>
      <c r="AE20" s="310"/>
      <c r="AF20" s="310"/>
      <c r="AG20" s="310"/>
      <c r="AH20" s="310"/>
      <c r="AI20" s="310"/>
      <c r="AJ20" s="310"/>
      <c r="AK20" s="310"/>
      <c r="AL20" s="310"/>
      <c r="AM20" s="310"/>
      <c r="AN20" s="310"/>
      <c r="AO20" s="310"/>
    </row>
    <row r="21" spans="1:41" ht="22" customHeight="1" x14ac:dyDescent="0.2">
      <c r="A21" s="310" t="str">
        <f>IF(NOT('滋様13-5'!B14=""),'滋様13-5'!B14,"")</f>
        <v/>
      </c>
      <c r="B21" s="310"/>
      <c r="C21" s="310"/>
      <c r="D21" s="310"/>
      <c r="E21" s="310"/>
      <c r="F21" s="310"/>
      <c r="G21" s="310"/>
      <c r="H21" s="310"/>
      <c r="I21" s="331" t="str">
        <f>IF(NOT('滋様13-5'!J14=""),'滋様13-5'!J14,"")</f>
        <v/>
      </c>
      <c r="J21" s="331"/>
      <c r="K21" s="331"/>
      <c r="L21" s="331"/>
      <c r="M21" s="331"/>
      <c r="N21" s="331"/>
      <c r="O21" s="331"/>
      <c r="P21" s="331"/>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0"/>
      <c r="AO21" s="310"/>
    </row>
    <row r="22" spans="1:41" ht="22" customHeight="1" x14ac:dyDescent="0.2">
      <c r="A22" s="310" t="str">
        <f>IF(NOT('滋様13-5'!B15=""),'滋様13-5'!B15,"")</f>
        <v/>
      </c>
      <c r="B22" s="310"/>
      <c r="C22" s="310"/>
      <c r="D22" s="310"/>
      <c r="E22" s="310"/>
      <c r="F22" s="310"/>
      <c r="G22" s="310"/>
      <c r="H22" s="310"/>
      <c r="I22" s="331" t="str">
        <f>IF(NOT('滋様13-5'!J15=""),'滋様13-5'!J15,"")</f>
        <v/>
      </c>
      <c r="J22" s="331"/>
      <c r="K22" s="331"/>
      <c r="L22" s="331"/>
      <c r="M22" s="331"/>
      <c r="N22" s="331"/>
      <c r="O22" s="331"/>
      <c r="P22" s="331"/>
      <c r="Q22" s="310"/>
      <c r="R22" s="310"/>
      <c r="S22" s="310"/>
      <c r="T22" s="310"/>
      <c r="U22" s="310"/>
      <c r="V22" s="310"/>
      <c r="W22" s="310"/>
      <c r="X22" s="310"/>
      <c r="Y22" s="310"/>
      <c r="Z22" s="310"/>
      <c r="AA22" s="310"/>
      <c r="AB22" s="310"/>
      <c r="AC22" s="310"/>
      <c r="AD22" s="310"/>
      <c r="AE22" s="310"/>
      <c r="AF22" s="310"/>
      <c r="AG22" s="310"/>
      <c r="AH22" s="310"/>
      <c r="AI22" s="310"/>
      <c r="AJ22" s="310"/>
      <c r="AK22" s="310"/>
      <c r="AL22" s="310"/>
      <c r="AM22" s="310"/>
      <c r="AN22" s="310"/>
      <c r="AO22" s="310"/>
    </row>
    <row r="23" spans="1:41" ht="22" customHeight="1" x14ac:dyDescent="0.2">
      <c r="A23" s="310"/>
      <c r="B23" s="310"/>
      <c r="C23" s="310"/>
      <c r="D23" s="310"/>
      <c r="E23" s="310"/>
      <c r="F23" s="310"/>
      <c r="G23" s="310"/>
      <c r="H23" s="310"/>
      <c r="I23" s="331"/>
      <c r="J23" s="331"/>
      <c r="K23" s="331"/>
      <c r="L23" s="331"/>
      <c r="M23" s="331"/>
      <c r="N23" s="331"/>
      <c r="O23" s="331"/>
      <c r="P23" s="331"/>
      <c r="Q23" s="310"/>
      <c r="R23" s="310"/>
      <c r="S23" s="310"/>
      <c r="T23" s="310"/>
      <c r="U23" s="310"/>
      <c r="V23" s="310"/>
      <c r="W23" s="310"/>
      <c r="X23" s="310"/>
      <c r="Y23" s="310"/>
      <c r="Z23" s="310"/>
      <c r="AA23" s="310"/>
      <c r="AB23" s="310"/>
      <c r="AC23" s="310"/>
      <c r="AD23" s="310"/>
      <c r="AE23" s="310"/>
      <c r="AF23" s="310"/>
      <c r="AG23" s="310"/>
      <c r="AH23" s="310"/>
      <c r="AI23" s="310"/>
      <c r="AJ23" s="310"/>
      <c r="AK23" s="310"/>
      <c r="AL23" s="310"/>
      <c r="AM23" s="310"/>
      <c r="AN23" s="310"/>
      <c r="AO23" s="310"/>
    </row>
    <row r="24" spans="1:41" ht="22" customHeight="1" x14ac:dyDescent="0.2">
      <c r="A24" s="310"/>
      <c r="B24" s="310"/>
      <c r="C24" s="310"/>
      <c r="D24" s="310"/>
      <c r="E24" s="310"/>
      <c r="F24" s="310"/>
      <c r="G24" s="310"/>
      <c r="H24" s="310"/>
      <c r="I24" s="331"/>
      <c r="J24" s="331"/>
      <c r="K24" s="331"/>
      <c r="L24" s="331"/>
      <c r="M24" s="331"/>
      <c r="N24" s="331"/>
      <c r="O24" s="331"/>
      <c r="P24" s="331"/>
      <c r="Q24" s="310"/>
      <c r="R24" s="310"/>
      <c r="S24" s="310"/>
      <c r="T24" s="310"/>
      <c r="U24" s="310"/>
      <c r="V24" s="310"/>
      <c r="W24" s="310"/>
      <c r="X24" s="310"/>
      <c r="Y24" s="310"/>
      <c r="Z24" s="310"/>
      <c r="AA24" s="310"/>
      <c r="AB24" s="310"/>
      <c r="AC24" s="310"/>
      <c r="AD24" s="310"/>
      <c r="AE24" s="310"/>
      <c r="AF24" s="310"/>
      <c r="AG24" s="310"/>
      <c r="AH24" s="310"/>
      <c r="AI24" s="310"/>
      <c r="AJ24" s="310"/>
      <c r="AK24" s="310"/>
      <c r="AL24" s="310"/>
      <c r="AM24" s="310"/>
      <c r="AN24" s="310"/>
      <c r="AO24" s="310"/>
    </row>
    <row r="25" spans="1:41" ht="22" customHeight="1" x14ac:dyDescent="0.2">
      <c r="A25" s="310"/>
      <c r="B25" s="310"/>
      <c r="C25" s="310"/>
      <c r="D25" s="310"/>
      <c r="E25" s="310"/>
      <c r="F25" s="310"/>
      <c r="G25" s="310"/>
      <c r="H25" s="310"/>
      <c r="I25" s="331"/>
      <c r="J25" s="331"/>
      <c r="K25" s="331"/>
      <c r="L25" s="331"/>
      <c r="M25" s="331"/>
      <c r="N25" s="331"/>
      <c r="O25" s="331"/>
      <c r="P25" s="331"/>
      <c r="Q25" s="310"/>
      <c r="R25" s="310"/>
      <c r="S25" s="310"/>
      <c r="T25" s="310"/>
      <c r="U25" s="310"/>
      <c r="V25" s="310"/>
      <c r="W25" s="310"/>
      <c r="X25" s="310"/>
      <c r="Y25" s="310"/>
      <c r="Z25" s="310"/>
      <c r="AA25" s="310"/>
      <c r="AB25" s="310"/>
      <c r="AC25" s="310"/>
      <c r="AD25" s="310"/>
      <c r="AE25" s="310"/>
      <c r="AF25" s="310"/>
      <c r="AG25" s="310"/>
      <c r="AH25" s="310"/>
      <c r="AI25" s="310"/>
      <c r="AJ25" s="310"/>
      <c r="AK25" s="310"/>
      <c r="AL25" s="310"/>
      <c r="AM25" s="310"/>
      <c r="AN25" s="310"/>
      <c r="AO25" s="310"/>
    </row>
    <row r="26" spans="1:41" ht="22" customHeight="1" x14ac:dyDescent="0.2">
      <c r="A26" s="310"/>
      <c r="B26" s="310"/>
      <c r="C26" s="310"/>
      <c r="D26" s="310"/>
      <c r="E26" s="310"/>
      <c r="F26" s="310"/>
      <c r="G26" s="310"/>
      <c r="H26" s="310"/>
      <c r="I26" s="331"/>
      <c r="J26" s="331"/>
      <c r="K26" s="331"/>
      <c r="L26" s="331"/>
      <c r="M26" s="331"/>
      <c r="N26" s="331"/>
      <c r="O26" s="331"/>
      <c r="P26" s="331"/>
      <c r="Q26" s="310"/>
      <c r="R26" s="310"/>
      <c r="S26" s="310"/>
      <c r="T26" s="310"/>
      <c r="U26" s="310"/>
      <c r="V26" s="310"/>
      <c r="W26" s="310"/>
      <c r="X26" s="310"/>
      <c r="Y26" s="310"/>
      <c r="Z26" s="310"/>
      <c r="AA26" s="310"/>
      <c r="AB26" s="310"/>
      <c r="AC26" s="310"/>
      <c r="AD26" s="310"/>
      <c r="AE26" s="310"/>
      <c r="AF26" s="310"/>
      <c r="AG26" s="310"/>
      <c r="AH26" s="310"/>
      <c r="AI26" s="310"/>
      <c r="AJ26" s="310"/>
      <c r="AK26" s="310"/>
      <c r="AL26" s="310"/>
      <c r="AM26" s="310"/>
      <c r="AN26" s="310"/>
      <c r="AO26" s="310"/>
    </row>
    <row r="27" spans="1:41" ht="22" customHeight="1" x14ac:dyDescent="0.2">
      <c r="A27" s="310"/>
      <c r="B27" s="310"/>
      <c r="C27" s="310"/>
      <c r="D27" s="310"/>
      <c r="E27" s="310"/>
      <c r="F27" s="310"/>
      <c r="G27" s="310"/>
      <c r="H27" s="310"/>
      <c r="I27" s="331"/>
      <c r="J27" s="331"/>
      <c r="K27" s="331"/>
      <c r="L27" s="331"/>
      <c r="M27" s="331"/>
      <c r="N27" s="331"/>
      <c r="O27" s="331"/>
      <c r="P27" s="331"/>
      <c r="Q27" s="310"/>
      <c r="R27" s="310"/>
      <c r="S27" s="310"/>
      <c r="T27" s="310"/>
      <c r="U27" s="310"/>
      <c r="V27" s="310"/>
      <c r="W27" s="310"/>
      <c r="X27" s="310"/>
      <c r="Y27" s="310"/>
      <c r="Z27" s="310"/>
      <c r="AA27" s="310"/>
      <c r="AB27" s="310"/>
      <c r="AC27" s="310"/>
      <c r="AD27" s="310"/>
      <c r="AE27" s="310"/>
      <c r="AF27" s="310"/>
      <c r="AG27" s="310"/>
      <c r="AH27" s="310"/>
      <c r="AI27" s="310"/>
      <c r="AJ27" s="310"/>
      <c r="AK27" s="310"/>
      <c r="AL27" s="310"/>
      <c r="AM27" s="310"/>
      <c r="AN27" s="310"/>
      <c r="AO27" s="310"/>
    </row>
    <row r="28" spans="1:41" ht="16" customHeight="1" x14ac:dyDescent="0.2">
      <c r="A28" s="24"/>
      <c r="B28" s="24"/>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row>
    <row r="29" spans="1:41" ht="18.5" customHeight="1" x14ac:dyDescent="0.2">
      <c r="A29" s="248" t="s">
        <v>123</v>
      </c>
      <c r="B29" s="249"/>
      <c r="C29" s="249"/>
      <c r="D29" s="249"/>
      <c r="E29" s="249"/>
      <c r="F29" s="249"/>
      <c r="G29" s="249"/>
      <c r="H29" s="249"/>
      <c r="I29" s="249"/>
      <c r="J29" s="249"/>
      <c r="K29" s="249"/>
      <c r="L29" s="249"/>
      <c r="M29" s="249"/>
      <c r="N29" s="249"/>
      <c r="O29" s="249"/>
      <c r="P29" s="249"/>
      <c r="Q29" s="249"/>
      <c r="R29" s="249"/>
      <c r="S29" s="249"/>
      <c r="T29" s="249"/>
      <c r="U29" s="249"/>
      <c r="V29" s="249"/>
      <c r="W29" s="249"/>
      <c r="X29" s="249"/>
      <c r="Y29" s="249"/>
      <c r="Z29" s="249"/>
      <c r="AA29" s="249"/>
      <c r="AB29" s="249"/>
      <c r="AC29" s="249"/>
      <c r="AD29" s="249"/>
      <c r="AE29" s="249"/>
      <c r="AF29" s="249"/>
      <c r="AG29" s="249"/>
      <c r="AH29" s="249"/>
      <c r="AI29" s="249"/>
      <c r="AJ29" s="249"/>
      <c r="AK29" s="249"/>
      <c r="AL29" s="249"/>
      <c r="AM29" s="249"/>
      <c r="AN29" s="249"/>
      <c r="AO29" s="250"/>
    </row>
    <row r="30" spans="1:41" ht="16" customHeight="1" x14ac:dyDescent="0.2">
      <c r="A30" s="333" t="s">
        <v>124</v>
      </c>
      <c r="B30" s="301"/>
      <c r="C30" s="301"/>
      <c r="D30" s="301"/>
      <c r="E30" s="301"/>
      <c r="F30" s="301"/>
      <c r="G30" s="301"/>
      <c r="H30" s="301"/>
      <c r="I30" s="301"/>
      <c r="J30" s="301"/>
      <c r="K30" s="301"/>
      <c r="L30" s="301"/>
      <c r="M30" s="301"/>
      <c r="N30" s="301"/>
      <c r="O30" s="301"/>
      <c r="P30" s="301"/>
      <c r="Q30" s="301"/>
      <c r="R30" s="301"/>
      <c r="S30" s="301"/>
      <c r="T30" s="301"/>
      <c r="U30" s="301"/>
      <c r="V30" s="301"/>
      <c r="W30" s="301"/>
      <c r="X30" s="301"/>
      <c r="Y30" s="301"/>
      <c r="Z30" s="301"/>
      <c r="AA30" s="301"/>
      <c r="AB30" s="301"/>
      <c r="AC30" s="301"/>
      <c r="AD30" s="301"/>
      <c r="AE30" s="301"/>
      <c r="AF30" s="301"/>
      <c r="AG30" s="301"/>
      <c r="AH30" s="301"/>
      <c r="AI30" s="301"/>
      <c r="AJ30" s="301"/>
      <c r="AK30" s="301"/>
      <c r="AL30" s="301"/>
      <c r="AM30" s="301"/>
      <c r="AN30" s="301"/>
      <c r="AO30" s="334"/>
    </row>
    <row r="31" spans="1:41" ht="16" customHeight="1" x14ac:dyDescent="0.2">
      <c r="A31" s="322" t="s">
        <v>208</v>
      </c>
      <c r="B31" s="305"/>
      <c r="C31" s="305"/>
      <c r="D31" s="305"/>
      <c r="E31" s="305"/>
      <c r="F31" s="305"/>
      <c r="G31" s="305"/>
      <c r="H31" s="305"/>
      <c r="I31" s="305"/>
      <c r="J31" s="305"/>
      <c r="K31" s="305"/>
      <c r="L31" s="305"/>
      <c r="M31" s="305"/>
      <c r="N31" s="305"/>
      <c r="O31" s="305"/>
      <c r="P31" s="305"/>
      <c r="Q31" s="305"/>
      <c r="R31" s="305"/>
      <c r="S31" s="305"/>
      <c r="T31" s="305"/>
      <c r="U31" s="305"/>
      <c r="V31" s="305"/>
      <c r="W31" s="305"/>
      <c r="X31" s="305"/>
      <c r="Y31" s="305"/>
      <c r="Z31" s="305"/>
      <c r="AA31" s="305"/>
      <c r="AB31" s="305"/>
      <c r="AC31" s="305"/>
      <c r="AD31" s="305"/>
      <c r="AE31" s="305"/>
      <c r="AF31" s="305"/>
      <c r="AG31" s="305"/>
      <c r="AH31" s="305"/>
      <c r="AI31" s="305"/>
      <c r="AJ31" s="305"/>
      <c r="AK31" s="305"/>
      <c r="AL31" s="305"/>
      <c r="AM31" s="305"/>
      <c r="AN31" s="305"/>
      <c r="AO31" s="335"/>
    </row>
    <row r="32" spans="1:41" ht="16" customHeight="1" x14ac:dyDescent="0.2">
      <c r="A32" s="322" t="s">
        <v>209</v>
      </c>
      <c r="B32" s="305"/>
      <c r="C32" s="305"/>
      <c r="D32" s="305"/>
      <c r="E32" s="305"/>
      <c r="F32" s="305"/>
      <c r="G32" s="305"/>
      <c r="H32" s="305"/>
      <c r="I32" s="305"/>
      <c r="J32" s="305"/>
      <c r="K32" s="305"/>
      <c r="L32" s="305"/>
      <c r="M32" s="305"/>
      <c r="N32" s="305"/>
      <c r="O32" s="305"/>
      <c r="P32" s="305"/>
      <c r="Q32" s="305"/>
      <c r="R32" s="305"/>
      <c r="S32" s="305"/>
      <c r="T32" s="305"/>
      <c r="U32" s="305"/>
      <c r="V32" s="305"/>
      <c r="W32" s="305"/>
      <c r="X32" s="305"/>
      <c r="Y32" s="305"/>
      <c r="Z32" s="305"/>
      <c r="AA32" s="305"/>
      <c r="AB32" s="305"/>
      <c r="AC32" s="305"/>
      <c r="AD32" s="305"/>
      <c r="AE32" s="305"/>
      <c r="AF32" s="305"/>
      <c r="AG32" s="305"/>
      <c r="AH32" s="305"/>
      <c r="AI32" s="305"/>
      <c r="AJ32" s="305"/>
      <c r="AK32" s="305"/>
      <c r="AL32" s="305"/>
      <c r="AM32" s="305"/>
      <c r="AN32" s="305"/>
      <c r="AO32" s="335"/>
    </row>
    <row r="33" spans="1:41" ht="16" customHeight="1" x14ac:dyDescent="0.2">
      <c r="A33" s="322" t="s">
        <v>125</v>
      </c>
      <c r="B33" s="305"/>
      <c r="C33" s="305"/>
      <c r="D33" s="305"/>
      <c r="E33" s="305"/>
      <c r="F33" s="305"/>
      <c r="G33" s="305"/>
      <c r="H33" s="305"/>
      <c r="I33" s="305"/>
      <c r="J33" s="305"/>
      <c r="K33" s="305"/>
      <c r="L33" s="305"/>
      <c r="M33" s="305"/>
      <c r="N33" s="305"/>
      <c r="O33" s="305"/>
      <c r="P33" s="305"/>
      <c r="Q33" s="305"/>
      <c r="R33" s="305"/>
      <c r="S33" s="305"/>
      <c r="T33" s="305"/>
      <c r="U33" s="305"/>
      <c r="V33" s="305"/>
      <c r="W33" s="305"/>
      <c r="X33" s="305"/>
      <c r="Y33" s="305"/>
      <c r="Z33" s="305"/>
      <c r="AA33" s="305"/>
      <c r="AB33" s="305"/>
      <c r="AC33" s="305"/>
      <c r="AD33" s="305"/>
      <c r="AE33" s="305"/>
      <c r="AF33" s="305"/>
      <c r="AG33" s="305"/>
      <c r="AH33" s="305"/>
      <c r="AI33" s="305"/>
      <c r="AJ33" s="305"/>
      <c r="AK33" s="305"/>
      <c r="AL33" s="305"/>
      <c r="AM33" s="305"/>
      <c r="AN33" s="305"/>
      <c r="AO33" s="335"/>
    </row>
    <row r="34" spans="1:41" ht="16" customHeight="1" x14ac:dyDescent="0.2">
      <c r="A34" s="322" t="s">
        <v>126</v>
      </c>
      <c r="B34" s="305"/>
      <c r="C34" s="305"/>
      <c r="D34" s="305"/>
      <c r="E34" s="305"/>
      <c r="F34" s="305"/>
      <c r="G34" s="305"/>
      <c r="H34" s="305"/>
      <c r="I34" s="305"/>
      <c r="J34" s="305"/>
      <c r="K34" s="305"/>
      <c r="L34" s="305"/>
      <c r="M34" s="305"/>
      <c r="N34" s="305"/>
      <c r="O34" s="305"/>
      <c r="P34" s="305"/>
      <c r="Q34" s="305"/>
      <c r="R34" s="305"/>
      <c r="S34" s="305"/>
      <c r="T34" s="305"/>
      <c r="U34" s="305"/>
      <c r="V34" s="305"/>
      <c r="W34" s="305"/>
      <c r="X34" s="305"/>
      <c r="Y34" s="305"/>
      <c r="Z34" s="305"/>
      <c r="AA34" s="305"/>
      <c r="AB34" s="305"/>
      <c r="AC34" s="305"/>
      <c r="AD34" s="305"/>
      <c r="AE34" s="305"/>
      <c r="AF34" s="305"/>
      <c r="AG34" s="305"/>
      <c r="AH34" s="305"/>
      <c r="AI34" s="305"/>
      <c r="AJ34" s="305"/>
      <c r="AK34" s="305"/>
      <c r="AL34" s="305"/>
      <c r="AM34" s="305"/>
      <c r="AN34" s="305"/>
      <c r="AO34" s="335"/>
    </row>
    <row r="35" spans="1:41" ht="16" customHeight="1" x14ac:dyDescent="0.2">
      <c r="A35" s="322" t="s">
        <v>448</v>
      </c>
      <c r="B35" s="305"/>
      <c r="C35" s="305"/>
      <c r="D35" s="305"/>
      <c r="E35" s="305"/>
      <c r="F35" s="305"/>
      <c r="G35" s="305"/>
      <c r="H35" s="305"/>
      <c r="I35" s="305"/>
      <c r="J35" s="305"/>
      <c r="K35" s="305"/>
      <c r="L35" s="305"/>
      <c r="M35" s="305"/>
      <c r="N35" s="305"/>
      <c r="O35" s="305"/>
      <c r="P35" s="305"/>
      <c r="Q35" s="305"/>
      <c r="R35" s="305"/>
      <c r="S35" s="305"/>
      <c r="T35" s="305"/>
      <c r="U35" s="305"/>
      <c r="V35" s="305"/>
      <c r="W35" s="305"/>
      <c r="X35" s="305"/>
      <c r="Y35" s="305"/>
      <c r="Z35" s="305"/>
      <c r="AA35" s="305"/>
      <c r="AB35" s="305"/>
      <c r="AC35" s="305"/>
      <c r="AD35" s="305"/>
      <c r="AE35" s="305"/>
      <c r="AF35" s="305"/>
      <c r="AG35" s="305"/>
      <c r="AH35" s="305"/>
      <c r="AI35" s="305"/>
      <c r="AJ35" s="305"/>
      <c r="AK35" s="305"/>
      <c r="AL35" s="305"/>
      <c r="AM35" s="305"/>
      <c r="AN35" s="305"/>
      <c r="AO35" s="335"/>
    </row>
    <row r="36" spans="1:41" ht="16" customHeight="1" x14ac:dyDescent="0.2">
      <c r="A36" s="269" t="s">
        <v>210</v>
      </c>
      <c r="B36" s="252"/>
      <c r="C36" s="252"/>
      <c r="D36" s="252"/>
      <c r="E36" s="252"/>
      <c r="F36" s="252"/>
      <c r="G36" s="252"/>
      <c r="H36" s="252"/>
      <c r="I36" s="252"/>
      <c r="J36" s="252"/>
      <c r="K36" s="252"/>
      <c r="L36" s="252"/>
      <c r="M36" s="252"/>
      <c r="N36" s="252"/>
      <c r="O36" s="252"/>
      <c r="P36" s="252"/>
      <c r="Q36" s="252"/>
      <c r="R36" s="252"/>
      <c r="S36" s="252"/>
      <c r="T36" s="252"/>
      <c r="U36" s="252"/>
      <c r="V36" s="252"/>
      <c r="W36" s="252"/>
      <c r="X36" s="252"/>
      <c r="Y36" s="252"/>
      <c r="Z36" s="252"/>
      <c r="AA36" s="252"/>
      <c r="AB36" s="252"/>
      <c r="AC36" s="252"/>
      <c r="AD36" s="252"/>
      <c r="AE36" s="252"/>
      <c r="AF36" s="252"/>
      <c r="AG36" s="252"/>
      <c r="AH36" s="252"/>
      <c r="AI36" s="252"/>
      <c r="AJ36" s="252"/>
      <c r="AK36" s="252"/>
      <c r="AL36" s="252"/>
      <c r="AM36" s="252"/>
      <c r="AN36" s="252"/>
      <c r="AO36" s="270"/>
    </row>
    <row r="37" spans="1:41" ht="18.5" customHeight="1" x14ac:dyDescent="0.2"/>
    <row r="38" spans="1:41" ht="18.5" customHeight="1" x14ac:dyDescent="0.2"/>
    <row r="39" spans="1:41" ht="18.5" customHeight="1" x14ac:dyDescent="0.2"/>
    <row r="40" spans="1:41" ht="18.5" customHeight="1" x14ac:dyDescent="0.2"/>
    <row r="41" spans="1:41" ht="18.5" customHeight="1" x14ac:dyDescent="0.2">
      <c r="A41" s="18"/>
    </row>
    <row r="42" spans="1:41" ht="18.5" customHeight="1" x14ac:dyDescent="0.2"/>
    <row r="43" spans="1:41" ht="18.5" customHeight="1" x14ac:dyDescent="0.2"/>
    <row r="44" spans="1:41" ht="18.5" customHeight="1" x14ac:dyDescent="0.2"/>
    <row r="45" spans="1:41" ht="18.5" customHeight="1" x14ac:dyDescent="0.2"/>
    <row r="46" spans="1:41" ht="18.5" customHeight="1" x14ac:dyDescent="0.2"/>
    <row r="47" spans="1:41" ht="18.5" customHeight="1" x14ac:dyDescent="0.2"/>
    <row r="48" spans="1:41" ht="18.5" customHeight="1" x14ac:dyDescent="0.2"/>
    <row r="49" ht="18.5" customHeight="1" x14ac:dyDescent="0.2"/>
    <row r="50" ht="18.5" customHeight="1" x14ac:dyDescent="0.2"/>
    <row r="51" ht="18.5" customHeight="1" x14ac:dyDescent="0.2"/>
    <row r="52" ht="18.5" customHeight="1" x14ac:dyDescent="0.2"/>
    <row r="53" ht="18.5" customHeight="1" x14ac:dyDescent="0.2"/>
    <row r="54" ht="18.5" customHeight="1" x14ac:dyDescent="0.2"/>
    <row r="55" ht="18.5" customHeight="1" x14ac:dyDescent="0.2"/>
    <row r="56" ht="18.5" customHeight="1" x14ac:dyDescent="0.2"/>
    <row r="57" ht="18.5" customHeight="1" x14ac:dyDescent="0.2"/>
    <row r="58" ht="18.5" customHeight="1" x14ac:dyDescent="0.2"/>
    <row r="59" ht="18.5" customHeight="1" x14ac:dyDescent="0.2"/>
    <row r="60" ht="18.5" customHeight="1" x14ac:dyDescent="0.2"/>
    <row r="61" ht="18.5" customHeight="1" x14ac:dyDescent="0.2"/>
    <row r="62" ht="18.5" customHeight="1" x14ac:dyDescent="0.2"/>
    <row r="63" ht="18.5" customHeight="1" x14ac:dyDescent="0.2"/>
    <row r="64" ht="18.5" customHeight="1" x14ac:dyDescent="0.2"/>
    <row r="65" ht="18.5" customHeight="1" x14ac:dyDescent="0.2"/>
    <row r="66" ht="18.5" customHeight="1" x14ac:dyDescent="0.2"/>
    <row r="67" ht="18.5" customHeight="1" x14ac:dyDescent="0.2"/>
    <row r="68" ht="18.5" customHeight="1" x14ac:dyDescent="0.2"/>
  </sheetData>
  <sheetProtection sheet="1" objects="1" scenarios="1" formatRows="0" insertRows="0"/>
  <mergeCells count="57">
    <mergeCell ref="A29:AO29"/>
    <mergeCell ref="A30:AO30"/>
    <mergeCell ref="A36:AO36"/>
    <mergeCell ref="A35:AO35"/>
    <mergeCell ref="A34:AO34"/>
    <mergeCell ref="A33:AO33"/>
    <mergeCell ref="A32:AO32"/>
    <mergeCell ref="A31:AO31"/>
    <mergeCell ref="A26:H26"/>
    <mergeCell ref="I26:P26"/>
    <mergeCell ref="Q26:AO26"/>
    <mergeCell ref="A27:H27"/>
    <mergeCell ref="I27:P27"/>
    <mergeCell ref="Q27:AO27"/>
    <mergeCell ref="A24:H24"/>
    <mergeCell ref="I24:P24"/>
    <mergeCell ref="Q24:AO24"/>
    <mergeCell ref="A25:H25"/>
    <mergeCell ref="I25:P25"/>
    <mergeCell ref="Q25:AO25"/>
    <mergeCell ref="A22:H22"/>
    <mergeCell ref="I22:P22"/>
    <mergeCell ref="Q22:AO22"/>
    <mergeCell ref="A23:H23"/>
    <mergeCell ref="I23:P23"/>
    <mergeCell ref="Q23:AO23"/>
    <mergeCell ref="A20:H20"/>
    <mergeCell ref="I20:P20"/>
    <mergeCell ref="Q20:AO20"/>
    <mergeCell ref="A21:H21"/>
    <mergeCell ref="I21:P21"/>
    <mergeCell ref="Q21:AO21"/>
    <mergeCell ref="A18:H18"/>
    <mergeCell ref="I18:P18"/>
    <mergeCell ref="Q18:AO18"/>
    <mergeCell ref="A19:H19"/>
    <mergeCell ref="I19:P19"/>
    <mergeCell ref="Q19:AO19"/>
    <mergeCell ref="A16:H16"/>
    <mergeCell ref="I16:P16"/>
    <mergeCell ref="Q16:AO16"/>
    <mergeCell ref="A17:H17"/>
    <mergeCell ref="I17:P17"/>
    <mergeCell ref="Q17:AO17"/>
    <mergeCell ref="A15:H15"/>
    <mergeCell ref="I15:P15"/>
    <mergeCell ref="Q15:AO15"/>
    <mergeCell ref="A12:AO12"/>
    <mergeCell ref="A13:AO13"/>
    <mergeCell ref="I1:AO1"/>
    <mergeCell ref="A3:AO3"/>
    <mergeCell ref="Q14:AO14"/>
    <mergeCell ref="I14:P14"/>
    <mergeCell ref="A14:H14"/>
    <mergeCell ref="A4:AN4"/>
    <mergeCell ref="A8:AO8"/>
    <mergeCell ref="A9:AO9"/>
  </mergeCells>
  <phoneticPr fontId="1"/>
  <conditionalFormatting sqref="I1">
    <cfRule type="expression" dxfId="65" priority="5">
      <formula>I1="未入力あり"</formula>
    </cfRule>
  </conditionalFormatting>
  <conditionalFormatting sqref="I1:AO1">
    <cfRule type="expression" dxfId="64" priority="3">
      <formula>$I$1="提出不要"</formula>
    </cfRule>
  </conditionalFormatting>
  <conditionalFormatting sqref="I15:Q27">
    <cfRule type="expression" dxfId="63" priority="1">
      <formula>AND(NOT($A15=""),I15="")</formula>
    </cfRule>
  </conditionalFormatting>
  <conditionalFormatting sqref="AQ1:AQ100">
    <cfRule type="expression" dxfId="62" priority="2">
      <formula>FIND("未入力",AQ1)</formula>
    </cfRule>
    <cfRule type="expression" dxfId="61" priority="4">
      <formula>_xlfn.ISFORMULA(AQ1)</formula>
    </cfRule>
  </conditionalFormatting>
  <pageMargins left="0.78740157480314965" right="0.78740157480314965" top="0.59055118110236227" bottom="0.78740157480314965" header="0.31496062992125984" footer="0.31496062992125984"/>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AQ54"/>
  <sheetViews>
    <sheetView workbookViewId="0">
      <selection activeCell="A3" sqref="A3:AO3"/>
    </sheetView>
  </sheetViews>
  <sheetFormatPr defaultRowHeight="12.5" x14ac:dyDescent="0.2"/>
  <cols>
    <col min="1" max="1" width="2.08984375" style="2" customWidth="1"/>
    <col min="2" max="3" width="2.453125" style="2" customWidth="1"/>
    <col min="4" max="40" width="2.08984375" style="2" customWidth="1"/>
    <col min="41" max="41" width="2.81640625" style="2" customWidth="1"/>
    <col min="42" max="16384" width="8.7265625" style="2"/>
  </cols>
  <sheetData>
    <row r="1" spans="1:43" ht="18.5" customHeight="1" x14ac:dyDescent="0.2">
      <c r="A1" s="2" t="s">
        <v>132</v>
      </c>
      <c r="I1" s="191" t="str">
        <f ca="1">IF(AQ7="法人","提出不要",IF(COUNTIF(AQ1:AQ100,"*未入力*"),"未入力あり",""))</f>
        <v>未入力あり</v>
      </c>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1"/>
      <c r="AI1" s="191"/>
      <c r="AJ1" s="191"/>
      <c r="AK1" s="191"/>
      <c r="AL1" s="191"/>
      <c r="AM1" s="191"/>
      <c r="AN1" s="191"/>
      <c r="AO1" s="191"/>
    </row>
    <row r="2" spans="1:43" ht="22" customHeight="1" x14ac:dyDescent="0.2">
      <c r="AO2" s="3"/>
    </row>
    <row r="3" spans="1:43" ht="18.5" customHeight="1" x14ac:dyDescent="0.2">
      <c r="A3" s="286" t="s">
        <v>133</v>
      </c>
      <c r="B3" s="286"/>
      <c r="C3" s="286"/>
      <c r="D3" s="286"/>
      <c r="E3" s="286"/>
      <c r="F3" s="286"/>
      <c r="G3" s="286"/>
      <c r="H3" s="286"/>
      <c r="I3" s="286"/>
      <c r="J3" s="286"/>
      <c r="K3" s="286"/>
      <c r="L3" s="286"/>
      <c r="M3" s="286"/>
      <c r="N3" s="286"/>
      <c r="O3" s="286"/>
      <c r="P3" s="286"/>
      <c r="Q3" s="286"/>
      <c r="R3" s="286"/>
      <c r="S3" s="286"/>
      <c r="T3" s="286"/>
      <c r="U3" s="286"/>
      <c r="V3" s="286"/>
      <c r="W3" s="286"/>
      <c r="X3" s="286"/>
      <c r="Y3" s="286"/>
      <c r="Z3" s="286"/>
      <c r="AA3" s="286"/>
      <c r="AB3" s="286"/>
      <c r="AC3" s="286"/>
      <c r="AD3" s="286"/>
      <c r="AE3" s="286"/>
      <c r="AF3" s="286"/>
      <c r="AG3" s="286"/>
      <c r="AH3" s="286"/>
      <c r="AI3" s="286"/>
      <c r="AJ3" s="286"/>
      <c r="AK3" s="286"/>
      <c r="AL3" s="286"/>
      <c r="AM3" s="286"/>
      <c r="AN3" s="286"/>
      <c r="AO3" s="286"/>
    </row>
    <row r="4" spans="1:43" ht="18.5" customHeight="1" x14ac:dyDescent="0.2">
      <c r="A4" s="330" t="str">
        <f ca="1">TEXT(AQ6,"ggge年(")&amp;TEXT(AQ6,"yyyy年)m月d日")</f>
        <v>入力D2 未入力入力D2 未入力</v>
      </c>
      <c r="B4" s="337"/>
      <c r="C4" s="337"/>
      <c r="D4" s="337"/>
      <c r="E4" s="337"/>
      <c r="F4" s="337"/>
      <c r="G4" s="337"/>
      <c r="H4" s="337"/>
      <c r="I4" s="337"/>
      <c r="J4" s="337"/>
      <c r="K4" s="337"/>
      <c r="L4" s="337"/>
      <c r="M4" s="337"/>
      <c r="N4" s="337"/>
      <c r="O4" s="337"/>
      <c r="P4" s="337"/>
      <c r="Q4" s="337"/>
      <c r="R4" s="337"/>
      <c r="S4" s="337"/>
      <c r="T4" s="337"/>
      <c r="U4" s="337"/>
      <c r="V4" s="337"/>
      <c r="W4" s="337"/>
      <c r="X4" s="337"/>
      <c r="Y4" s="337"/>
      <c r="Z4" s="337"/>
      <c r="AA4" s="337"/>
      <c r="AB4" s="337"/>
      <c r="AC4" s="337"/>
      <c r="AD4" s="337"/>
      <c r="AE4" s="337"/>
      <c r="AF4" s="337"/>
      <c r="AG4" s="337"/>
      <c r="AH4" s="337"/>
      <c r="AI4" s="337"/>
      <c r="AJ4" s="337"/>
      <c r="AK4" s="337"/>
      <c r="AL4" s="337"/>
      <c r="AM4" s="337"/>
      <c r="AN4" s="337"/>
      <c r="AO4" s="27"/>
    </row>
    <row r="5" spans="1:43" ht="18.5" customHeight="1" x14ac:dyDescent="0.2">
      <c r="A5" s="25"/>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row>
    <row r="6" spans="1:43" ht="18.5" customHeight="1" x14ac:dyDescent="0.2">
      <c r="A6" s="24" t="s">
        <v>119</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Q6" s="2" t="str">
        <f ca="1">IF(入力!D2="",様式14!$AQ$5&amp;様式14!$AR$5&amp;ROW(入力!D2)&amp;" 未入力",入力!D2)</f>
        <v>入力D2 未入力</v>
      </c>
    </row>
    <row r="7" spans="1:43" ht="18.5" customHeight="1" x14ac:dyDescent="0.2">
      <c r="A7" s="24"/>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Q7" s="2" t="str">
        <f ca="1">IF(入力!D3="",様式14!$AQ$5&amp;様式14!$AR$5&amp;ROW(入力!D3)&amp;" 未入力",入力!D3)</f>
        <v>入力D3 未入力</v>
      </c>
    </row>
    <row r="8" spans="1:43" ht="18.5" customHeight="1" x14ac:dyDescent="0.2">
      <c r="A8" s="305" t="str">
        <f ca="1">AQ9&amp;"氏名　"&amp;AQ10&amp;"　　印"</f>
        <v>　　　　　　　　　　　　　　　　　　　　　　　　氏名　入力D5 未入力　　印</v>
      </c>
      <c r="B8" s="305"/>
      <c r="C8" s="305"/>
      <c r="D8" s="305"/>
      <c r="E8" s="305"/>
      <c r="F8" s="305"/>
      <c r="G8" s="305"/>
      <c r="H8" s="305"/>
      <c r="I8" s="305"/>
      <c r="J8" s="305"/>
      <c r="K8" s="305"/>
      <c r="L8" s="305"/>
      <c r="M8" s="305"/>
      <c r="N8" s="305"/>
      <c r="O8" s="305"/>
      <c r="P8" s="305"/>
      <c r="Q8" s="305"/>
      <c r="R8" s="305"/>
      <c r="S8" s="305"/>
      <c r="T8" s="305"/>
      <c r="U8" s="305"/>
      <c r="V8" s="305"/>
      <c r="W8" s="305"/>
      <c r="X8" s="305"/>
      <c r="Y8" s="305"/>
      <c r="Z8" s="305"/>
      <c r="AA8" s="305"/>
      <c r="AB8" s="305"/>
      <c r="AC8" s="305"/>
      <c r="AD8" s="305"/>
      <c r="AE8" s="305"/>
      <c r="AF8" s="305"/>
      <c r="AG8" s="305"/>
      <c r="AH8" s="305"/>
      <c r="AI8" s="305"/>
      <c r="AJ8" s="305"/>
      <c r="AK8" s="305"/>
      <c r="AL8" s="305"/>
      <c r="AM8" s="305"/>
      <c r="AN8" s="305"/>
      <c r="AO8" s="305"/>
      <c r="AQ8" s="2">
        <f ca="1">LENB(AQ10)/2</f>
        <v>6.5</v>
      </c>
    </row>
    <row r="9" spans="1:43" ht="18.5" customHeight="1" x14ac:dyDescent="0.2">
      <c r="A9" s="24"/>
      <c r="B9" s="24"/>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Q9" s="2" t="str">
        <f ca="1">IF(AQ8&lt;13,"　　　","")&amp;IF(AQ8&lt;16,"　　　","")&amp;IF(AQ8&lt;19,"　　　","")&amp;IF(AQ8&lt;22,"　　　","")&amp;IF(AQ8&lt;25,"　　　","")&amp;"　　　　　　　　　"</f>
        <v>　　　　　　　　　　　　　　　　　　　　　　　　</v>
      </c>
    </row>
    <row r="10" spans="1:43" ht="18.5" customHeight="1" x14ac:dyDescent="0.2">
      <c r="A10" s="24"/>
      <c r="B10" s="24"/>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Q10" s="2" t="str">
        <f ca="1">IF(入力!D5="",様式14!$AQ$5&amp;様式14!$AR$5&amp;ROW(入力!D5)&amp;" 未入力",入力!D5)</f>
        <v>入力D5 未入力</v>
      </c>
    </row>
    <row r="11" spans="1:43" ht="18.5" customHeight="1" x14ac:dyDescent="0.2">
      <c r="A11" s="305" t="s">
        <v>134</v>
      </c>
      <c r="B11" s="305"/>
      <c r="C11" s="305"/>
      <c r="D11" s="305"/>
      <c r="E11" s="305"/>
      <c r="F11" s="305"/>
      <c r="G11" s="305"/>
      <c r="H11" s="305"/>
      <c r="I11" s="305"/>
      <c r="J11" s="305"/>
      <c r="K11" s="305"/>
      <c r="L11" s="305"/>
      <c r="M11" s="305"/>
      <c r="N11" s="305"/>
      <c r="O11" s="305"/>
      <c r="P11" s="305"/>
      <c r="Q11" s="305"/>
      <c r="R11" s="305"/>
      <c r="S11" s="305"/>
      <c r="T11" s="305"/>
      <c r="U11" s="305"/>
      <c r="V11" s="305"/>
      <c r="W11" s="305"/>
      <c r="X11" s="305"/>
      <c r="Y11" s="305"/>
      <c r="Z11" s="305"/>
      <c r="AA11" s="305"/>
      <c r="AB11" s="305"/>
      <c r="AC11" s="305"/>
      <c r="AD11" s="305"/>
      <c r="AE11" s="305"/>
      <c r="AF11" s="305"/>
      <c r="AG11" s="305"/>
      <c r="AH11" s="305"/>
      <c r="AI11" s="305"/>
      <c r="AJ11" s="305"/>
      <c r="AK11" s="305"/>
      <c r="AL11" s="305"/>
      <c r="AM11" s="305"/>
      <c r="AN11" s="305"/>
      <c r="AO11" s="305"/>
    </row>
    <row r="12" spans="1:43" ht="18.5" customHeight="1" x14ac:dyDescent="0.2">
      <c r="A12" s="336" t="s">
        <v>135</v>
      </c>
      <c r="B12" s="336"/>
      <c r="C12" s="336"/>
      <c r="D12" s="336"/>
      <c r="E12" s="336"/>
      <c r="F12" s="336"/>
      <c r="G12" s="336"/>
      <c r="H12" s="336"/>
      <c r="I12" s="336"/>
      <c r="J12" s="336"/>
      <c r="K12" s="336"/>
      <c r="L12" s="336"/>
      <c r="M12" s="336"/>
      <c r="N12" s="336"/>
      <c r="O12" s="336"/>
      <c r="P12" s="336"/>
      <c r="Q12" s="336"/>
      <c r="R12" s="336"/>
      <c r="S12" s="336"/>
      <c r="T12" s="336"/>
      <c r="U12" s="336"/>
      <c r="V12" s="336"/>
      <c r="W12" s="336"/>
      <c r="X12" s="336"/>
      <c r="Y12" s="336"/>
      <c r="Z12" s="336"/>
      <c r="AA12" s="336"/>
      <c r="AB12" s="336"/>
      <c r="AC12" s="336"/>
      <c r="AD12" s="336"/>
      <c r="AE12" s="336"/>
      <c r="AF12" s="336"/>
      <c r="AG12" s="336"/>
      <c r="AH12" s="336"/>
      <c r="AI12" s="336"/>
      <c r="AJ12" s="336"/>
      <c r="AK12" s="336"/>
      <c r="AL12" s="336"/>
      <c r="AM12" s="336"/>
      <c r="AN12" s="336"/>
      <c r="AO12" s="336"/>
    </row>
    <row r="13" spans="1:43" ht="18.5" customHeight="1" x14ac:dyDescent="0.2">
      <c r="A13" s="19"/>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row>
    <row r="14" spans="1:43" ht="18.5" customHeight="1" x14ac:dyDescent="0.2">
      <c r="A14" s="24"/>
      <c r="B14" s="24"/>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row>
    <row r="15" spans="1:43" ht="18.5" customHeight="1" x14ac:dyDescent="0.2">
      <c r="A15" s="248" t="s">
        <v>123</v>
      </c>
      <c r="B15" s="249"/>
      <c r="C15" s="249"/>
      <c r="D15" s="249"/>
      <c r="E15" s="249"/>
      <c r="F15" s="249"/>
      <c r="G15" s="249"/>
      <c r="H15" s="249"/>
      <c r="I15" s="249"/>
      <c r="J15" s="249"/>
      <c r="K15" s="249"/>
      <c r="L15" s="249"/>
      <c r="M15" s="249"/>
      <c r="N15" s="249"/>
      <c r="O15" s="249"/>
      <c r="P15" s="249"/>
      <c r="Q15" s="249"/>
      <c r="R15" s="249"/>
      <c r="S15" s="249"/>
      <c r="T15" s="249"/>
      <c r="U15" s="249"/>
      <c r="V15" s="249"/>
      <c r="W15" s="249"/>
      <c r="X15" s="249"/>
      <c r="Y15" s="249"/>
      <c r="Z15" s="249"/>
      <c r="AA15" s="249"/>
      <c r="AB15" s="249"/>
      <c r="AC15" s="249"/>
      <c r="AD15" s="249"/>
      <c r="AE15" s="249"/>
      <c r="AF15" s="249"/>
      <c r="AG15" s="249"/>
      <c r="AH15" s="249"/>
      <c r="AI15" s="249"/>
      <c r="AJ15" s="249"/>
      <c r="AK15" s="249"/>
      <c r="AL15" s="249"/>
      <c r="AM15" s="249"/>
      <c r="AN15" s="249"/>
      <c r="AO15" s="250"/>
    </row>
    <row r="16" spans="1:43" ht="16" customHeight="1" x14ac:dyDescent="0.2">
      <c r="A16" s="333" t="s">
        <v>124</v>
      </c>
      <c r="B16" s="301"/>
      <c r="C16" s="301"/>
      <c r="D16" s="301"/>
      <c r="E16" s="301"/>
      <c r="F16" s="301"/>
      <c r="G16" s="301"/>
      <c r="H16" s="301"/>
      <c r="I16" s="301"/>
      <c r="J16" s="301"/>
      <c r="K16" s="301"/>
      <c r="L16" s="301"/>
      <c r="M16" s="301"/>
      <c r="N16" s="301"/>
      <c r="O16" s="301"/>
      <c r="P16" s="301"/>
      <c r="Q16" s="301"/>
      <c r="R16" s="301"/>
      <c r="S16" s="301"/>
      <c r="T16" s="301"/>
      <c r="U16" s="301"/>
      <c r="V16" s="301"/>
      <c r="W16" s="301"/>
      <c r="X16" s="301"/>
      <c r="Y16" s="301"/>
      <c r="Z16" s="301"/>
      <c r="AA16" s="301"/>
      <c r="AB16" s="301"/>
      <c r="AC16" s="301"/>
      <c r="AD16" s="301"/>
      <c r="AE16" s="301"/>
      <c r="AF16" s="301"/>
      <c r="AG16" s="301"/>
      <c r="AH16" s="301"/>
      <c r="AI16" s="301"/>
      <c r="AJ16" s="301"/>
      <c r="AK16" s="301"/>
      <c r="AL16" s="301"/>
      <c r="AM16" s="301"/>
      <c r="AN16" s="301"/>
      <c r="AO16" s="334"/>
    </row>
    <row r="17" spans="1:41" ht="16" customHeight="1" x14ac:dyDescent="0.2">
      <c r="A17" s="322" t="s">
        <v>208</v>
      </c>
      <c r="B17" s="305"/>
      <c r="C17" s="305"/>
      <c r="D17" s="305"/>
      <c r="E17" s="305"/>
      <c r="F17" s="305"/>
      <c r="G17" s="305"/>
      <c r="H17" s="305"/>
      <c r="I17" s="305"/>
      <c r="J17" s="305"/>
      <c r="K17" s="305"/>
      <c r="L17" s="305"/>
      <c r="M17" s="305"/>
      <c r="N17" s="305"/>
      <c r="O17" s="305"/>
      <c r="P17" s="305"/>
      <c r="Q17" s="305"/>
      <c r="R17" s="305"/>
      <c r="S17" s="305"/>
      <c r="T17" s="305"/>
      <c r="U17" s="305"/>
      <c r="V17" s="305"/>
      <c r="W17" s="305"/>
      <c r="X17" s="305"/>
      <c r="Y17" s="305"/>
      <c r="Z17" s="305"/>
      <c r="AA17" s="305"/>
      <c r="AB17" s="305"/>
      <c r="AC17" s="305"/>
      <c r="AD17" s="305"/>
      <c r="AE17" s="305"/>
      <c r="AF17" s="305"/>
      <c r="AG17" s="305"/>
      <c r="AH17" s="305"/>
      <c r="AI17" s="305"/>
      <c r="AJ17" s="305"/>
      <c r="AK17" s="305"/>
      <c r="AL17" s="305"/>
      <c r="AM17" s="305"/>
      <c r="AN17" s="305"/>
      <c r="AO17" s="335"/>
    </row>
    <row r="18" spans="1:41" ht="16" customHeight="1" x14ac:dyDescent="0.2">
      <c r="A18" s="322" t="s">
        <v>209</v>
      </c>
      <c r="B18" s="305"/>
      <c r="C18" s="305"/>
      <c r="D18" s="305"/>
      <c r="E18" s="305"/>
      <c r="F18" s="305"/>
      <c r="G18" s="305"/>
      <c r="H18" s="305"/>
      <c r="I18" s="305"/>
      <c r="J18" s="305"/>
      <c r="K18" s="305"/>
      <c r="L18" s="305"/>
      <c r="M18" s="305"/>
      <c r="N18" s="305"/>
      <c r="O18" s="305"/>
      <c r="P18" s="305"/>
      <c r="Q18" s="305"/>
      <c r="R18" s="305"/>
      <c r="S18" s="305"/>
      <c r="T18" s="305"/>
      <c r="U18" s="305"/>
      <c r="V18" s="305"/>
      <c r="W18" s="305"/>
      <c r="X18" s="305"/>
      <c r="Y18" s="305"/>
      <c r="Z18" s="305"/>
      <c r="AA18" s="305"/>
      <c r="AB18" s="305"/>
      <c r="AC18" s="305"/>
      <c r="AD18" s="305"/>
      <c r="AE18" s="305"/>
      <c r="AF18" s="305"/>
      <c r="AG18" s="305"/>
      <c r="AH18" s="305"/>
      <c r="AI18" s="305"/>
      <c r="AJ18" s="305"/>
      <c r="AK18" s="305"/>
      <c r="AL18" s="305"/>
      <c r="AM18" s="305"/>
      <c r="AN18" s="305"/>
      <c r="AO18" s="335"/>
    </row>
    <row r="19" spans="1:41" ht="16" customHeight="1" x14ac:dyDescent="0.2">
      <c r="A19" s="322" t="s">
        <v>125</v>
      </c>
      <c r="B19" s="305"/>
      <c r="C19" s="305"/>
      <c r="D19" s="305"/>
      <c r="E19" s="305"/>
      <c r="F19" s="305"/>
      <c r="G19" s="305"/>
      <c r="H19" s="305"/>
      <c r="I19" s="305"/>
      <c r="J19" s="305"/>
      <c r="K19" s="305"/>
      <c r="L19" s="305"/>
      <c r="M19" s="305"/>
      <c r="N19" s="305"/>
      <c r="O19" s="305"/>
      <c r="P19" s="305"/>
      <c r="Q19" s="305"/>
      <c r="R19" s="305"/>
      <c r="S19" s="305"/>
      <c r="T19" s="305"/>
      <c r="U19" s="305"/>
      <c r="V19" s="305"/>
      <c r="W19" s="305"/>
      <c r="X19" s="305"/>
      <c r="Y19" s="305"/>
      <c r="Z19" s="305"/>
      <c r="AA19" s="305"/>
      <c r="AB19" s="305"/>
      <c r="AC19" s="305"/>
      <c r="AD19" s="305"/>
      <c r="AE19" s="305"/>
      <c r="AF19" s="305"/>
      <c r="AG19" s="305"/>
      <c r="AH19" s="305"/>
      <c r="AI19" s="305"/>
      <c r="AJ19" s="305"/>
      <c r="AK19" s="305"/>
      <c r="AL19" s="305"/>
      <c r="AM19" s="305"/>
      <c r="AN19" s="305"/>
      <c r="AO19" s="335"/>
    </row>
    <row r="20" spans="1:41" ht="16" customHeight="1" x14ac:dyDescent="0.2">
      <c r="A20" s="322" t="s">
        <v>126</v>
      </c>
      <c r="B20" s="305"/>
      <c r="C20" s="305"/>
      <c r="D20" s="305"/>
      <c r="E20" s="305"/>
      <c r="F20" s="305"/>
      <c r="G20" s="305"/>
      <c r="H20" s="305"/>
      <c r="I20" s="305"/>
      <c r="J20" s="305"/>
      <c r="K20" s="305"/>
      <c r="L20" s="305"/>
      <c r="M20" s="305"/>
      <c r="N20" s="305"/>
      <c r="O20" s="305"/>
      <c r="P20" s="305"/>
      <c r="Q20" s="305"/>
      <c r="R20" s="305"/>
      <c r="S20" s="305"/>
      <c r="T20" s="305"/>
      <c r="U20" s="305"/>
      <c r="V20" s="305"/>
      <c r="W20" s="305"/>
      <c r="X20" s="305"/>
      <c r="Y20" s="305"/>
      <c r="Z20" s="305"/>
      <c r="AA20" s="305"/>
      <c r="AB20" s="305"/>
      <c r="AC20" s="305"/>
      <c r="AD20" s="305"/>
      <c r="AE20" s="305"/>
      <c r="AF20" s="305"/>
      <c r="AG20" s="305"/>
      <c r="AH20" s="305"/>
      <c r="AI20" s="305"/>
      <c r="AJ20" s="305"/>
      <c r="AK20" s="305"/>
      <c r="AL20" s="305"/>
      <c r="AM20" s="305"/>
      <c r="AN20" s="305"/>
      <c r="AO20" s="335"/>
    </row>
    <row r="21" spans="1:41" ht="16" customHeight="1" x14ac:dyDescent="0.2">
      <c r="A21" s="322" t="s">
        <v>211</v>
      </c>
      <c r="B21" s="305"/>
      <c r="C21" s="305"/>
      <c r="D21" s="305"/>
      <c r="E21" s="305"/>
      <c r="F21" s="305"/>
      <c r="G21" s="305"/>
      <c r="H21" s="305"/>
      <c r="I21" s="305"/>
      <c r="J21" s="305"/>
      <c r="K21" s="305"/>
      <c r="L21" s="305"/>
      <c r="M21" s="305"/>
      <c r="N21" s="305"/>
      <c r="O21" s="305"/>
      <c r="P21" s="305"/>
      <c r="Q21" s="305"/>
      <c r="R21" s="305"/>
      <c r="S21" s="305"/>
      <c r="T21" s="305"/>
      <c r="U21" s="305"/>
      <c r="V21" s="305"/>
      <c r="W21" s="305"/>
      <c r="X21" s="305"/>
      <c r="Y21" s="305"/>
      <c r="Z21" s="305"/>
      <c r="AA21" s="305"/>
      <c r="AB21" s="305"/>
      <c r="AC21" s="305"/>
      <c r="AD21" s="305"/>
      <c r="AE21" s="305"/>
      <c r="AF21" s="305"/>
      <c r="AG21" s="305"/>
      <c r="AH21" s="305"/>
      <c r="AI21" s="305"/>
      <c r="AJ21" s="305"/>
      <c r="AK21" s="305"/>
      <c r="AL21" s="305"/>
      <c r="AM21" s="305"/>
      <c r="AN21" s="305"/>
      <c r="AO21" s="335"/>
    </row>
    <row r="22" spans="1:41" ht="16" customHeight="1" x14ac:dyDescent="0.2">
      <c r="A22" s="269" t="s">
        <v>210</v>
      </c>
      <c r="B22" s="252"/>
      <c r="C22" s="252"/>
      <c r="D22" s="252"/>
      <c r="E22" s="252"/>
      <c r="F22" s="252"/>
      <c r="G22" s="252"/>
      <c r="H22" s="252"/>
      <c r="I22" s="252"/>
      <c r="J22" s="252"/>
      <c r="K22" s="252"/>
      <c r="L22" s="252"/>
      <c r="M22" s="252"/>
      <c r="N22" s="252"/>
      <c r="O22" s="252"/>
      <c r="P22" s="252"/>
      <c r="Q22" s="252"/>
      <c r="R22" s="252"/>
      <c r="S22" s="252"/>
      <c r="T22" s="252"/>
      <c r="U22" s="252"/>
      <c r="V22" s="252"/>
      <c r="W22" s="252"/>
      <c r="X22" s="252"/>
      <c r="Y22" s="252"/>
      <c r="Z22" s="252"/>
      <c r="AA22" s="252"/>
      <c r="AB22" s="252"/>
      <c r="AC22" s="252"/>
      <c r="AD22" s="252"/>
      <c r="AE22" s="252"/>
      <c r="AF22" s="252"/>
      <c r="AG22" s="252"/>
      <c r="AH22" s="252"/>
      <c r="AI22" s="252"/>
      <c r="AJ22" s="252"/>
      <c r="AK22" s="252"/>
      <c r="AL22" s="252"/>
      <c r="AM22" s="252"/>
      <c r="AN22" s="252"/>
      <c r="AO22" s="270"/>
    </row>
    <row r="23" spans="1:41" ht="18.5" customHeight="1" x14ac:dyDescent="0.2"/>
    <row r="24" spans="1:41" ht="18.5" customHeight="1" x14ac:dyDescent="0.2"/>
    <row r="25" spans="1:41" ht="18.5" customHeight="1" x14ac:dyDescent="0.2"/>
    <row r="26" spans="1:41" ht="18.5" customHeight="1" x14ac:dyDescent="0.2"/>
    <row r="27" spans="1:41" ht="18.5" customHeight="1" x14ac:dyDescent="0.2">
      <c r="A27" s="18"/>
    </row>
    <row r="28" spans="1:41" ht="18.5" customHeight="1" x14ac:dyDescent="0.2"/>
    <row r="29" spans="1:41" ht="18.5" customHeight="1" x14ac:dyDescent="0.2"/>
    <row r="30" spans="1:41" ht="18.5" customHeight="1" x14ac:dyDescent="0.2"/>
    <row r="31" spans="1:41" ht="18.5" customHeight="1" x14ac:dyDescent="0.2"/>
    <row r="32" spans="1:41" ht="18.5" customHeight="1" x14ac:dyDescent="0.2"/>
    <row r="33" ht="18.5" customHeight="1" x14ac:dyDescent="0.2"/>
    <row r="34" ht="18.5" customHeight="1" x14ac:dyDescent="0.2"/>
    <row r="35" ht="18.5" customHeight="1" x14ac:dyDescent="0.2"/>
    <row r="36" ht="18.5" customHeight="1" x14ac:dyDescent="0.2"/>
    <row r="37" ht="18.5" customHeight="1" x14ac:dyDescent="0.2"/>
    <row r="38" ht="18.5" customHeight="1" x14ac:dyDescent="0.2"/>
    <row r="39" ht="18.5" customHeight="1" x14ac:dyDescent="0.2"/>
    <row r="40" ht="18.5" customHeight="1" x14ac:dyDescent="0.2"/>
    <row r="41" ht="18.5" customHeight="1" x14ac:dyDescent="0.2"/>
    <row r="42" ht="18.5" customHeight="1" x14ac:dyDescent="0.2"/>
    <row r="43" ht="18.5" customHeight="1" x14ac:dyDescent="0.2"/>
    <row r="44" ht="18.5" customHeight="1" x14ac:dyDescent="0.2"/>
    <row r="45" ht="18.5" customHeight="1" x14ac:dyDescent="0.2"/>
    <row r="46" ht="18.5" customHeight="1" x14ac:dyDescent="0.2"/>
    <row r="47" ht="18.5" customHeight="1" x14ac:dyDescent="0.2"/>
    <row r="48" ht="18.5" customHeight="1" x14ac:dyDescent="0.2"/>
    <row r="49" ht="18.5" customHeight="1" x14ac:dyDescent="0.2"/>
    <row r="50" ht="18.5" customHeight="1" x14ac:dyDescent="0.2"/>
    <row r="51" ht="18.5" customHeight="1" x14ac:dyDescent="0.2"/>
    <row r="52" ht="18.5" customHeight="1" x14ac:dyDescent="0.2"/>
    <row r="53" ht="18.5" customHeight="1" x14ac:dyDescent="0.2"/>
    <row r="54" ht="18.5" customHeight="1" x14ac:dyDescent="0.2"/>
  </sheetData>
  <sheetProtection sheet="1" objects="1" scenarios="1"/>
  <mergeCells count="14">
    <mergeCell ref="A18:AO18"/>
    <mergeCell ref="A19:AO19"/>
    <mergeCell ref="A20:AO20"/>
    <mergeCell ref="A21:AO21"/>
    <mergeCell ref="A22:AO22"/>
    <mergeCell ref="I1:AO1"/>
    <mergeCell ref="A15:AO15"/>
    <mergeCell ref="A16:AO16"/>
    <mergeCell ref="A17:AO17"/>
    <mergeCell ref="A3:AO3"/>
    <mergeCell ref="A11:AO11"/>
    <mergeCell ref="A12:AO12"/>
    <mergeCell ref="A4:AN4"/>
    <mergeCell ref="A8:AO8"/>
  </mergeCells>
  <phoneticPr fontId="1"/>
  <conditionalFormatting sqref="I1">
    <cfRule type="expression" dxfId="60" priority="4">
      <formula>I1="未入力あり"</formula>
    </cfRule>
  </conditionalFormatting>
  <conditionalFormatting sqref="I1:AO1">
    <cfRule type="expression" dxfId="59" priority="3">
      <formula>I1="提出不要"</formula>
    </cfRule>
  </conditionalFormatting>
  <conditionalFormatting sqref="AQ1:AQ100">
    <cfRule type="expression" dxfId="58" priority="1">
      <formula>FIND("未入力",AQ1)</formula>
    </cfRule>
    <cfRule type="expression" dxfId="57" priority="2">
      <formula>_xlfn.ISFORMULA(AQ1)</formula>
    </cfRule>
  </conditionalFormatting>
  <pageMargins left="0.78740157480314965" right="0.78740157480314965" top="0.59055118110236227" bottom="0.78740157480314965" header="0.31496062992125984" footer="0.31496062992125984"/>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AX182"/>
  <sheetViews>
    <sheetView workbookViewId="0">
      <selection activeCell="A2" sqref="A2:AO2"/>
    </sheetView>
  </sheetViews>
  <sheetFormatPr defaultRowHeight="12.5" x14ac:dyDescent="0.2"/>
  <cols>
    <col min="1" max="1" width="2.08984375" style="2" customWidth="1"/>
    <col min="2" max="3" width="2.453125" style="2" customWidth="1"/>
    <col min="4" max="40" width="2.08984375" style="2" customWidth="1"/>
    <col min="41" max="41" width="3.1796875" style="2" customWidth="1"/>
    <col min="42" max="42" width="8.7265625" style="2"/>
    <col min="43" max="43" width="15.36328125" style="2" customWidth="1"/>
    <col min="44" max="16384" width="8.7265625" style="2"/>
  </cols>
  <sheetData>
    <row r="1" spans="1:44" ht="18.5" customHeight="1" x14ac:dyDescent="0.2">
      <c r="A1" s="2" t="s">
        <v>168</v>
      </c>
      <c r="H1" s="2" t="s">
        <v>457</v>
      </c>
      <c r="I1" s="89"/>
      <c r="J1" s="88"/>
      <c r="K1" s="88"/>
      <c r="L1" s="88"/>
      <c r="M1" s="88"/>
      <c r="N1" s="88"/>
      <c r="O1" s="338" t="str">
        <f ca="1">IF(COUNTIF(AQ1:AQ260,"*未入力*"),"未入力あり",IF(OR(AND(ISNUMBER(G149),G150&lt;G149),AND(ISNUMBER(R149),R150&lt;R149),AND(ISNUMBER(X149),X150&lt;X149)),"保安業務資格者の在籍数不足",IF(OR(SUM(AQ165,AQ166)&lt;AQ159,AQ167&lt;AQ160,AQ168&lt;AQ161,AQ169&lt;AQ162,AQ170&lt;AQ163,AQ171&lt;AQ164),"保安業務用機器の必要数不足","")))</f>
        <v>未入力あり</v>
      </c>
      <c r="P1" s="339"/>
      <c r="Q1" s="339"/>
      <c r="R1" s="339"/>
      <c r="S1" s="339"/>
      <c r="T1" s="339"/>
      <c r="U1" s="339"/>
      <c r="V1" s="339"/>
      <c r="W1" s="339"/>
      <c r="X1" s="339"/>
      <c r="Y1" s="339"/>
      <c r="Z1" s="339"/>
      <c r="AA1" s="339"/>
      <c r="AB1" s="339"/>
      <c r="AC1" s="339"/>
      <c r="AD1" s="339"/>
      <c r="AE1" s="339"/>
      <c r="AF1" s="339"/>
      <c r="AG1" s="339"/>
      <c r="AH1" s="339"/>
      <c r="AI1" s="339"/>
      <c r="AJ1" s="339"/>
      <c r="AK1" s="339"/>
      <c r="AL1" s="339"/>
      <c r="AM1" s="339"/>
      <c r="AN1" s="339"/>
      <c r="AO1" s="339"/>
    </row>
    <row r="2" spans="1:44" ht="18.5" customHeight="1" x14ac:dyDescent="0.2">
      <c r="A2" s="341" t="s">
        <v>169</v>
      </c>
      <c r="B2" s="341"/>
      <c r="C2" s="341"/>
      <c r="D2" s="341"/>
      <c r="E2" s="341"/>
      <c r="F2" s="341"/>
      <c r="G2" s="341"/>
      <c r="H2" s="341"/>
      <c r="I2" s="341"/>
      <c r="J2" s="341"/>
      <c r="K2" s="341"/>
      <c r="L2" s="341"/>
      <c r="M2" s="341"/>
      <c r="N2" s="341"/>
      <c r="O2" s="341"/>
      <c r="P2" s="341"/>
      <c r="Q2" s="341"/>
      <c r="R2" s="341"/>
      <c r="S2" s="341"/>
      <c r="T2" s="341"/>
      <c r="U2" s="341"/>
      <c r="V2" s="341"/>
      <c r="W2" s="341"/>
      <c r="X2" s="341"/>
      <c r="Y2" s="341"/>
      <c r="Z2" s="341"/>
      <c r="AA2" s="341"/>
      <c r="AB2" s="341"/>
      <c r="AC2" s="341"/>
      <c r="AD2" s="341"/>
      <c r="AE2" s="341"/>
      <c r="AF2" s="341"/>
      <c r="AG2" s="341"/>
      <c r="AH2" s="341"/>
      <c r="AI2" s="341"/>
      <c r="AJ2" s="341"/>
      <c r="AK2" s="341"/>
      <c r="AL2" s="341"/>
      <c r="AM2" s="341"/>
      <c r="AN2" s="341"/>
      <c r="AO2" s="341"/>
    </row>
    <row r="3" spans="1:44" ht="18.5" customHeight="1" x14ac:dyDescent="0.2">
      <c r="A3" s="340" t="str">
        <f ca="1">"事業所の名称："&amp;IF(AQ5="個人",IF(AQ7="同じ",AQ6,AQ8),AQ6&amp;"　"&amp;AQ8)</f>
        <v>事業所の名称：入力D5 未入力　入力D10 未入力</v>
      </c>
      <c r="B3" s="340"/>
      <c r="C3" s="340"/>
      <c r="D3" s="340"/>
      <c r="E3" s="340"/>
      <c r="F3" s="340"/>
      <c r="G3" s="340"/>
      <c r="H3" s="340"/>
      <c r="I3" s="340"/>
      <c r="J3" s="340"/>
      <c r="K3" s="340"/>
      <c r="L3" s="340"/>
      <c r="M3" s="340"/>
      <c r="N3" s="340"/>
      <c r="O3" s="340"/>
      <c r="P3" s="340"/>
      <c r="Q3" s="340"/>
      <c r="R3" s="340"/>
      <c r="S3" s="340"/>
      <c r="T3" s="340"/>
      <c r="U3" s="340"/>
      <c r="V3" s="340"/>
      <c r="W3" s="340"/>
      <c r="X3" s="340"/>
      <c r="Y3" s="340"/>
      <c r="Z3" s="340"/>
      <c r="AA3" s="340"/>
      <c r="AB3" s="340"/>
      <c r="AC3" s="340"/>
      <c r="AD3" s="340"/>
      <c r="AE3" s="340"/>
      <c r="AF3" s="340"/>
      <c r="AG3" s="340"/>
      <c r="AH3" s="340"/>
      <c r="AI3" s="340"/>
      <c r="AJ3" s="340"/>
      <c r="AK3" s="340"/>
      <c r="AL3" s="340"/>
      <c r="AM3" s="340"/>
      <c r="AN3" s="340"/>
      <c r="AO3" s="340"/>
    </row>
    <row r="4" spans="1:44" ht="18.5" customHeight="1" x14ac:dyDescent="0.2">
      <c r="A4" s="18" t="s">
        <v>394</v>
      </c>
    </row>
    <row r="5" spans="1:44" ht="16" customHeight="1" x14ac:dyDescent="0.2">
      <c r="A5" s="193" t="s">
        <v>449</v>
      </c>
      <c r="B5" s="194"/>
      <c r="C5" s="194"/>
      <c r="D5" s="194"/>
      <c r="E5" s="194"/>
      <c r="F5" s="194"/>
      <c r="G5" s="194"/>
      <c r="H5" s="194"/>
      <c r="I5" s="194"/>
      <c r="J5" s="194"/>
      <c r="K5" s="194"/>
      <c r="L5" s="194"/>
      <c r="M5" s="194"/>
      <c r="N5" s="194"/>
      <c r="O5" s="194"/>
      <c r="P5" s="194"/>
      <c r="Q5" s="194"/>
      <c r="R5" s="194"/>
      <c r="S5" s="194"/>
      <c r="T5" s="194"/>
      <c r="U5" s="194"/>
      <c r="V5" s="194"/>
      <c r="W5" s="194"/>
      <c r="X5" s="194"/>
      <c r="Y5" s="194"/>
      <c r="Z5" s="194"/>
      <c r="AA5" s="194"/>
      <c r="AB5" s="194"/>
      <c r="AC5" s="194"/>
      <c r="AD5" s="194"/>
      <c r="AE5" s="194"/>
      <c r="AF5" s="194"/>
      <c r="AG5" s="194"/>
      <c r="AH5" s="194"/>
      <c r="AI5" s="194"/>
      <c r="AJ5" s="194"/>
      <c r="AK5" s="194"/>
      <c r="AL5" s="194"/>
      <c r="AM5" s="194"/>
      <c r="AN5" s="194"/>
      <c r="AO5" s="194"/>
      <c r="AQ5" s="2" t="str">
        <f ca="1">IF(入力!D3="",様式14!$AQ$5&amp;様式14!$AR$5&amp;ROW(入力!D3)&amp;" 未入力",入力!D3)</f>
        <v>入力D3 未入力</v>
      </c>
    </row>
    <row r="6" spans="1:44" ht="16" customHeight="1" x14ac:dyDescent="0.2">
      <c r="A6" s="193" t="s">
        <v>450</v>
      </c>
      <c r="B6" s="194"/>
      <c r="C6" s="194"/>
      <c r="D6" s="194"/>
      <c r="E6" s="194"/>
      <c r="F6" s="194"/>
      <c r="G6" s="194"/>
      <c r="H6" s="194"/>
      <c r="I6" s="194"/>
      <c r="J6" s="194"/>
      <c r="K6" s="194"/>
      <c r="L6" s="194"/>
      <c r="M6" s="194"/>
      <c r="N6" s="194"/>
      <c r="O6" s="194"/>
      <c r="P6" s="194"/>
      <c r="Q6" s="194"/>
      <c r="R6" s="194"/>
      <c r="S6" s="194"/>
      <c r="T6" s="194"/>
      <c r="U6" s="194"/>
      <c r="V6" s="194"/>
      <c r="W6" s="194"/>
      <c r="X6" s="194"/>
      <c r="Y6" s="194"/>
      <c r="Z6" s="194"/>
      <c r="AA6" s="194"/>
      <c r="AB6" s="194"/>
      <c r="AC6" s="194"/>
      <c r="AD6" s="194"/>
      <c r="AE6" s="194"/>
      <c r="AF6" s="194"/>
      <c r="AG6" s="194"/>
      <c r="AH6" s="194"/>
      <c r="AI6" s="194"/>
      <c r="AJ6" s="194"/>
      <c r="AK6" s="194"/>
      <c r="AL6" s="194"/>
      <c r="AM6" s="194"/>
      <c r="AN6" s="194"/>
      <c r="AO6" s="194"/>
      <c r="AQ6" s="2" t="str">
        <f ca="1">IF(入力!D5="",様式14!$AQ$5&amp;様式14!$AR$5&amp;ROW(入力!D5)&amp;" 未入力",入力!D5)</f>
        <v>入力D5 未入力</v>
      </c>
      <c r="AR6" s="2" t="s">
        <v>364</v>
      </c>
    </row>
    <row r="7" spans="1:44" ht="16" customHeight="1" x14ac:dyDescent="0.2">
      <c r="A7" s="193" t="s">
        <v>302</v>
      </c>
      <c r="B7" s="193"/>
      <c r="C7" s="193"/>
      <c r="D7" s="193"/>
      <c r="E7" s="193"/>
      <c r="F7" s="193"/>
      <c r="G7" s="193"/>
      <c r="H7" s="193"/>
      <c r="I7" s="193"/>
      <c r="J7" s="193"/>
      <c r="K7" s="193"/>
      <c r="L7" s="193"/>
      <c r="M7" s="193"/>
      <c r="N7" s="193"/>
      <c r="O7" s="193"/>
      <c r="P7" s="193"/>
      <c r="Q7" s="193"/>
      <c r="R7" s="193"/>
      <c r="S7" s="193"/>
      <c r="T7" s="193"/>
      <c r="U7" s="193"/>
      <c r="V7" s="193"/>
      <c r="W7" s="193"/>
      <c r="X7" s="193"/>
      <c r="Y7" s="193"/>
      <c r="Z7" s="193"/>
      <c r="AA7" s="193"/>
      <c r="AB7" s="193"/>
      <c r="AC7" s="193"/>
      <c r="AD7" s="193"/>
      <c r="AE7" s="193"/>
      <c r="AF7" s="193"/>
      <c r="AG7" s="193"/>
      <c r="AH7" s="193"/>
      <c r="AI7" s="193"/>
      <c r="AJ7" s="193"/>
      <c r="AK7" s="193"/>
      <c r="AL7" s="193"/>
      <c r="AM7" s="193"/>
      <c r="AN7" s="193"/>
      <c r="AO7" s="193"/>
      <c r="AQ7" s="2" t="str">
        <f ca="1">IF(入力!D9="",様式14!$AQ$5&amp;様式14!$AR$5&amp;ROW(入力!D9)&amp;" 未入力",入力!D9)</f>
        <v>入力D9 未入力</v>
      </c>
    </row>
    <row r="8" spans="1:44" ht="16" customHeight="1" x14ac:dyDescent="0.2">
      <c r="A8" s="193" t="s">
        <v>301</v>
      </c>
      <c r="B8" s="193"/>
      <c r="C8" s="193"/>
      <c r="D8" s="193"/>
      <c r="E8" s="193"/>
      <c r="F8" s="193"/>
      <c r="G8" s="193"/>
      <c r="H8" s="193"/>
      <c r="I8" s="193"/>
      <c r="J8" s="193"/>
      <c r="K8" s="193"/>
      <c r="L8" s="193"/>
      <c r="M8" s="193"/>
      <c r="N8" s="193"/>
      <c r="O8" s="193"/>
      <c r="P8" s="193"/>
      <c r="Q8" s="193"/>
      <c r="R8" s="193"/>
      <c r="S8" s="193"/>
      <c r="T8" s="193"/>
      <c r="U8" s="193"/>
      <c r="V8" s="193"/>
      <c r="W8" s="193"/>
      <c r="X8" s="193"/>
      <c r="Y8" s="193"/>
      <c r="Z8" s="193"/>
      <c r="AA8" s="193"/>
      <c r="AB8" s="193"/>
      <c r="AC8" s="193"/>
      <c r="AD8" s="193"/>
      <c r="AE8" s="193"/>
      <c r="AF8" s="193"/>
      <c r="AG8" s="193"/>
      <c r="AH8" s="193"/>
      <c r="AI8" s="193"/>
      <c r="AJ8" s="193"/>
      <c r="AK8" s="193"/>
      <c r="AL8" s="193"/>
      <c r="AM8" s="193"/>
      <c r="AN8" s="193"/>
      <c r="AO8" s="193"/>
      <c r="AQ8" s="2" t="str">
        <f ca="1">IF(AQ7="同じ","",IF(入力!D10="",様式14!$AQ$5&amp;様式14!$AR$5&amp;ROW(入力!D10)&amp;" 未入力",入力!D10))</f>
        <v>入力D10 未入力</v>
      </c>
      <c r="AR8" s="2" t="s">
        <v>365</v>
      </c>
    </row>
    <row r="9" spans="1:44" ht="16" customHeight="1" x14ac:dyDescent="0.2">
      <c r="A9" s="193" t="s">
        <v>451</v>
      </c>
      <c r="B9" s="194"/>
      <c r="C9" s="194"/>
      <c r="D9" s="194"/>
      <c r="E9" s="194"/>
      <c r="F9" s="194"/>
      <c r="G9" s="194"/>
      <c r="H9" s="194"/>
      <c r="I9" s="194"/>
      <c r="J9" s="194"/>
      <c r="K9" s="194"/>
      <c r="L9" s="194"/>
      <c r="M9" s="194"/>
      <c r="N9" s="194"/>
      <c r="O9" s="194"/>
      <c r="P9" s="194"/>
      <c r="Q9" s="194"/>
      <c r="R9" s="194"/>
      <c r="S9" s="194"/>
      <c r="T9" s="194"/>
      <c r="U9" s="194"/>
      <c r="V9" s="194"/>
      <c r="W9" s="194"/>
      <c r="X9" s="194"/>
      <c r="Y9" s="194"/>
      <c r="Z9" s="194"/>
      <c r="AA9" s="194"/>
      <c r="AB9" s="194"/>
      <c r="AC9" s="194"/>
      <c r="AD9" s="194"/>
      <c r="AE9" s="194"/>
      <c r="AF9" s="194"/>
      <c r="AG9" s="194"/>
      <c r="AH9" s="194"/>
      <c r="AI9" s="194"/>
      <c r="AJ9" s="194"/>
      <c r="AK9" s="194"/>
      <c r="AL9" s="194"/>
      <c r="AM9" s="194"/>
      <c r="AN9" s="194"/>
      <c r="AO9" s="194"/>
      <c r="AQ9" s="2" t="str">
        <f ca="1">IF(入力!D14="",様式14!$AQ$5&amp;様式14!$AR$5&amp;ROW(入力!D14)&amp;" 未入力",入力!D14)</f>
        <v>入力D14 未入力</v>
      </c>
    </row>
    <row r="10" spans="1:44" ht="16" customHeight="1" x14ac:dyDescent="0.2">
      <c r="A10" s="193" t="s">
        <v>452</v>
      </c>
      <c r="B10" s="194"/>
      <c r="C10" s="194"/>
      <c r="D10" s="194"/>
      <c r="E10" s="194"/>
      <c r="F10" s="194"/>
      <c r="G10" s="194"/>
      <c r="H10" s="194"/>
      <c r="I10" s="194"/>
      <c r="J10" s="194"/>
      <c r="K10" s="194"/>
      <c r="L10" s="194"/>
      <c r="M10" s="194"/>
      <c r="N10" s="194"/>
      <c r="O10" s="194"/>
      <c r="P10" s="194"/>
      <c r="Q10" s="194"/>
      <c r="R10" s="194"/>
      <c r="S10" s="194"/>
      <c r="T10" s="194"/>
      <c r="U10" s="194"/>
      <c r="V10" s="194"/>
      <c r="W10" s="194"/>
      <c r="X10" s="194"/>
      <c r="Y10" s="194"/>
      <c r="Z10" s="194"/>
      <c r="AA10" s="194"/>
      <c r="AB10" s="194"/>
      <c r="AC10" s="194"/>
      <c r="AD10" s="194"/>
      <c r="AE10" s="194"/>
      <c r="AF10" s="194"/>
      <c r="AG10" s="194"/>
      <c r="AH10" s="194"/>
      <c r="AI10" s="194"/>
      <c r="AJ10" s="194"/>
      <c r="AK10" s="194"/>
      <c r="AL10" s="194"/>
      <c r="AM10" s="194"/>
      <c r="AN10" s="194"/>
      <c r="AO10" s="194"/>
      <c r="AQ10" s="2" t="str">
        <f ca="1">IF(COUNTIF(AQ9,"*の認定を受ける*"),"認定あり","認定なし")</f>
        <v>認定なし</v>
      </c>
      <c r="AR10" s="2" t="s">
        <v>362</v>
      </c>
    </row>
    <row r="11" spans="1:44" ht="18.5" customHeight="1" x14ac:dyDescent="0.2">
      <c r="AQ11" s="2">
        <f ca="1">IF(AQ10="認定あり",IF(入力!D21="",様式14!$AQ$5&amp;様式14!$AR$5&amp;ROW(入力!D21)&amp;" 未入力",入力!D21),0)</f>
        <v>0</v>
      </c>
      <c r="AR11" s="2" t="s">
        <v>276</v>
      </c>
    </row>
    <row r="12" spans="1:44" ht="18.5" customHeight="1" x14ac:dyDescent="0.2">
      <c r="A12" s="18" t="s">
        <v>170</v>
      </c>
      <c r="AQ12" s="2">
        <f ca="1">IF(AQ10="認定なし",0,AQ11*1/20000)</f>
        <v>0</v>
      </c>
      <c r="AR12" s="2" t="s">
        <v>292</v>
      </c>
    </row>
    <row r="13" spans="1:44" ht="18.5" customHeight="1" x14ac:dyDescent="0.2">
      <c r="A13" s="193" t="str">
        <f ca="1">"　１号消費者戸数["&amp;IF(AQ10="認定あり",AQ11&amp;"]×1／20000＝(a)["&amp;AQ13,"－]×1／20000＝(a)[－")&amp;"]・・・①"</f>
        <v>　１号消費者戸数[－]×1／20000＝(a)[－]・・・①</v>
      </c>
      <c r="B13" s="193"/>
      <c r="C13" s="193"/>
      <c r="D13" s="193"/>
      <c r="E13" s="193"/>
      <c r="F13" s="193"/>
      <c r="G13" s="193"/>
      <c r="H13" s="193"/>
      <c r="I13" s="193"/>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93"/>
      <c r="AI13" s="193"/>
      <c r="AJ13" s="193"/>
      <c r="AK13" s="193"/>
      <c r="AL13" s="193"/>
      <c r="AM13" s="193"/>
      <c r="AN13" s="193"/>
      <c r="AO13" s="193"/>
      <c r="AQ13" s="2">
        <f ca="1">IF(AND(AQ11&gt;0,AQ12&lt;0.001),0.001,ROUND(AQ12,3))</f>
        <v>0</v>
      </c>
      <c r="AR13" s="2" t="s">
        <v>303</v>
      </c>
    </row>
    <row r="14" spans="1:44" ht="18.5" customHeight="1" x14ac:dyDescent="0.2">
      <c r="A14" s="28"/>
      <c r="B14" s="28"/>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Q14" s="2" t="str">
        <f ca="1">IF(入力!D15="",様式14!$AQ$5&amp;様式14!$AR$5&amp;ROW(入力!D15)&amp;" 未入力",入力!D15)</f>
        <v>入力D15 未入力</v>
      </c>
    </row>
    <row r="15" spans="1:44" ht="18.5" customHeight="1" x14ac:dyDescent="0.2">
      <c r="A15" s="18" t="s">
        <v>171</v>
      </c>
      <c r="AQ15" s="2" t="str">
        <f ca="1">IF(COUNTIF(AQ14,"*受ける*"),"認定あり","認定なし")</f>
        <v>認定なし</v>
      </c>
      <c r="AR15" s="2" t="s">
        <v>363</v>
      </c>
    </row>
    <row r="16" spans="1:44" ht="18.5" customHeight="1" x14ac:dyDescent="0.2">
      <c r="A16" s="193" t="str">
        <f ca="1">"　２号消費者戸数["&amp;IF(AQ15="認定あり",AQ16&amp;"]×1／（100×月間実働日数["&amp;AQ17&amp;"]）－調査員数["&amp;AQ149&amp;"]＝(b)["&amp;AQ19,"－]×1／（100×月間実働日数[－]）－調査員数[－]＝(b)[－")&amp;"]・・・②"</f>
        <v>　２号消費者戸数[－]×1／（100×月間実働日数[－]）－調査員数[－]＝(b)[－]・・・②</v>
      </c>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3"/>
      <c r="AK16" s="193"/>
      <c r="AL16" s="193"/>
      <c r="AM16" s="193"/>
      <c r="AN16" s="193"/>
      <c r="AO16" s="193"/>
      <c r="AQ16" s="2">
        <f ca="1">IF(AQ15="認定あり",IF(入力!D22="",様式14!$AQ$5&amp;様式14!$AR$5&amp;ROW(入力!D22)&amp;" 未入力",入力!D22),0)</f>
        <v>0</v>
      </c>
      <c r="AR16" s="2" t="s">
        <v>277</v>
      </c>
    </row>
    <row r="17" spans="1:44" ht="18.5" customHeight="1" x14ac:dyDescent="0.2">
      <c r="A17" s="290" t="s">
        <v>298</v>
      </c>
      <c r="B17" s="290"/>
      <c r="C17" s="290"/>
      <c r="D17" s="290"/>
      <c r="E17" s="290"/>
      <c r="F17" s="290"/>
      <c r="G17" s="290"/>
      <c r="H17" s="290"/>
      <c r="I17" s="290"/>
      <c r="J17" s="290"/>
      <c r="K17" s="290"/>
      <c r="L17" s="290"/>
      <c r="M17" s="290"/>
      <c r="N17" s="290"/>
      <c r="O17" s="290"/>
      <c r="P17" s="290"/>
      <c r="Q17" s="290"/>
      <c r="R17" s="290"/>
      <c r="S17" s="290"/>
      <c r="T17" s="290"/>
      <c r="U17" s="290"/>
      <c r="V17" s="290"/>
      <c r="W17" s="290"/>
      <c r="X17" s="290"/>
      <c r="Y17" s="290"/>
      <c r="Z17" s="290"/>
      <c r="AA17" s="290"/>
      <c r="AB17" s="290"/>
      <c r="AC17" s="290"/>
      <c r="AD17" s="290"/>
      <c r="AE17" s="290"/>
      <c r="AF17" s="290"/>
      <c r="AG17" s="290"/>
      <c r="AH17" s="290"/>
      <c r="AI17" s="290"/>
      <c r="AJ17" s="290"/>
      <c r="AK17" s="290"/>
      <c r="AL17" s="290"/>
      <c r="AM17" s="290"/>
      <c r="AN17" s="290"/>
      <c r="AO17" s="290"/>
      <c r="AQ17" s="2">
        <f ca="1">IF(AQ15="認定あり",IF(入力!D28="",様式14!$AQ$5&amp;様式14!$AR$5&amp;ROW(入力!D28)&amp;" 未入力",入力!D28),0)</f>
        <v>0</v>
      </c>
      <c r="AR17" s="2" t="s">
        <v>278</v>
      </c>
    </row>
    <row r="18" spans="1:44" ht="18.5" customHeight="1" x14ac:dyDescent="0.2">
      <c r="A18" s="303" t="str">
        <f ca="1">"　２号消費者戸数["&amp;IF(AQ15="認定あり",AQ16&amp;"]×1／（100×月間実働日数["&amp;AQ17&amp;"]）－調査員数["&amp;AQ149&amp;"]＋調査員["&amp;AQ149&amp;"]","－]×1／（100×月間実働日数[－]）－調査員数[－]＋調査員[－]")</f>
        <v>　２号消費者戸数[－]×1／（100×月間実働日数[－]）－調査員数[－]＋調査員[－]</v>
      </c>
      <c r="B18" s="262"/>
      <c r="C18" s="262"/>
      <c r="D18" s="262"/>
      <c r="E18" s="262"/>
      <c r="F18" s="262"/>
      <c r="G18" s="262"/>
      <c r="H18" s="262"/>
      <c r="I18" s="262"/>
      <c r="J18" s="262"/>
      <c r="K18" s="262"/>
      <c r="L18" s="262"/>
      <c r="M18" s="262"/>
      <c r="N18" s="262"/>
      <c r="O18" s="262"/>
      <c r="P18" s="262"/>
      <c r="Q18" s="262"/>
      <c r="R18" s="262"/>
      <c r="S18" s="262"/>
      <c r="T18" s="262"/>
      <c r="U18" s="262"/>
      <c r="V18" s="262"/>
      <c r="W18" s="262"/>
      <c r="X18" s="262"/>
      <c r="Y18" s="262"/>
      <c r="Z18" s="262"/>
      <c r="AA18" s="262"/>
      <c r="AB18" s="262"/>
      <c r="AC18" s="262"/>
      <c r="AD18" s="262"/>
      <c r="AE18" s="262"/>
      <c r="AF18" s="262"/>
      <c r="AG18" s="262"/>
      <c r="AH18" s="262"/>
      <c r="AI18" s="262"/>
      <c r="AJ18" s="262"/>
      <c r="AK18" s="262"/>
      <c r="AL18" s="262"/>
      <c r="AM18" s="262"/>
      <c r="AN18" s="262"/>
      <c r="AO18" s="262"/>
      <c r="AQ18" s="2">
        <f ca="1">IF(AQ15="認定なし",0,AQ16/(100*AQ17)-AQ149)</f>
        <v>0</v>
      </c>
      <c r="AR18" s="2" t="s">
        <v>291</v>
      </c>
    </row>
    <row r="19" spans="1:44" ht="18.5" customHeight="1" x14ac:dyDescent="0.2">
      <c r="A19" s="193" t="str">
        <f ca="1">"　　　　　　　　　　　　　　　　　　　　　　　　　　　　　　　"&amp;IF(AQ15="認定あり","＝(h)["&amp;AQ20,"＝(h)[－")&amp;"]・・・⑳"</f>
        <v>　　　　　　　　　　　　　　　　　　　　　　　　　　　　　　　＝(h)[－]・・・⑳</v>
      </c>
      <c r="B19" s="194"/>
      <c r="C19" s="194"/>
      <c r="D19" s="194"/>
      <c r="E19" s="194"/>
      <c r="F19" s="194"/>
      <c r="G19" s="194"/>
      <c r="H19" s="194"/>
      <c r="I19" s="194"/>
      <c r="J19" s="194"/>
      <c r="K19" s="194"/>
      <c r="L19" s="194"/>
      <c r="M19" s="194"/>
      <c r="N19" s="194"/>
      <c r="O19" s="194"/>
      <c r="P19" s="194"/>
      <c r="Q19" s="194"/>
      <c r="R19" s="194"/>
      <c r="S19" s="194"/>
      <c r="T19" s="194"/>
      <c r="U19" s="194"/>
      <c r="V19" s="194"/>
      <c r="W19" s="194"/>
      <c r="X19" s="194"/>
      <c r="Y19" s="194"/>
      <c r="Z19" s="194"/>
      <c r="AA19" s="194"/>
      <c r="AB19" s="194"/>
      <c r="AC19" s="194"/>
      <c r="AD19" s="194"/>
      <c r="AE19" s="194"/>
      <c r="AF19" s="194"/>
      <c r="AG19" s="194"/>
      <c r="AH19" s="194"/>
      <c r="AI19" s="194"/>
      <c r="AJ19" s="194"/>
      <c r="AK19" s="194"/>
      <c r="AL19" s="194"/>
      <c r="AM19" s="194"/>
      <c r="AN19" s="194"/>
      <c r="AO19" s="194"/>
      <c r="AQ19" s="2">
        <f ca="1">IF(AND(AQ16&gt;0,AQ18&gt;0,AQ18&lt;0.001),0.001,IF(AQ18&lt;0,0,ROUND(AQ18,3)))</f>
        <v>0</v>
      </c>
      <c r="AR19" s="2" t="s">
        <v>304</v>
      </c>
    </row>
    <row r="20" spans="1:44" ht="18.5" customHeight="1" x14ac:dyDescent="0.2">
      <c r="A20" s="28"/>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c r="AQ20" s="2">
        <f ca="1">ROUND(SUM(AQ149,AQ18),3)</f>
        <v>0</v>
      </c>
      <c r="AR20" s="2" t="s">
        <v>397</v>
      </c>
    </row>
    <row r="21" spans="1:44" ht="18.5" customHeight="1" x14ac:dyDescent="0.2">
      <c r="A21" s="18" t="s">
        <v>172</v>
      </c>
      <c r="AQ21" s="2" t="str">
        <f ca="1">IF(入力!D16="",様式14!$AQ$5&amp;様式14!$AR$5&amp;ROW(入力!D16)&amp;" 未入力",入力!D16)</f>
        <v>入力D16 未入力</v>
      </c>
    </row>
    <row r="22" spans="1:44" ht="18.5" customHeight="1" x14ac:dyDescent="0.2">
      <c r="A22" s="2" t="s">
        <v>355</v>
      </c>
      <c r="AQ22" s="2" t="str">
        <f ca="1">IF(COUNTIF(AQ21,"*受ける*"),"認定あり","認定なし")</f>
        <v>認定なし</v>
      </c>
      <c r="AR22" s="2" t="s">
        <v>367</v>
      </c>
    </row>
    <row r="23" spans="1:44" ht="18.5" customHeight="1" x14ac:dyDescent="0.2">
      <c r="A23" s="193" t="str">
        <f ca="1">"　3号消費者戸数["&amp;IF(AND(AQ22="認定あり",AQ62="特例なし",AQ24="補助員なし"),AQ25&amp;"]×1／（30×年間実働日数["&amp;AQ26&amp;"]）×1／4＝(c1)["&amp;AQ28,"－]×1／（30×年間実働日数[－]）×1／4＝(c1)[－")&amp;"]・・・③"</f>
        <v>　3号消費者戸数[－]×1／（30×年間実働日数[－]）×1／4＝(c1)[－]・・・③</v>
      </c>
      <c r="B23" s="193"/>
      <c r="C23" s="193"/>
      <c r="D23" s="193"/>
      <c r="E23" s="193"/>
      <c r="F23" s="193"/>
      <c r="G23" s="193"/>
      <c r="H23" s="193"/>
      <c r="I23" s="193"/>
      <c r="J23" s="193"/>
      <c r="K23" s="193"/>
      <c r="L23" s="193"/>
      <c r="M23" s="193"/>
      <c r="N23" s="193"/>
      <c r="O23" s="193"/>
      <c r="P23" s="193"/>
      <c r="Q23" s="193"/>
      <c r="R23" s="193"/>
      <c r="S23" s="193"/>
      <c r="T23" s="193"/>
      <c r="U23" s="193"/>
      <c r="V23" s="193"/>
      <c r="W23" s="193"/>
      <c r="X23" s="193"/>
      <c r="Y23" s="193"/>
      <c r="Z23" s="193"/>
      <c r="AA23" s="193"/>
      <c r="AB23" s="193"/>
      <c r="AC23" s="193"/>
      <c r="AD23" s="193"/>
      <c r="AE23" s="193"/>
      <c r="AF23" s="193"/>
      <c r="AG23" s="193"/>
      <c r="AH23" s="193"/>
      <c r="AI23" s="193"/>
      <c r="AJ23" s="193"/>
      <c r="AK23" s="193"/>
      <c r="AL23" s="193"/>
      <c r="AM23" s="193"/>
      <c r="AN23" s="193"/>
      <c r="AO23" s="193"/>
      <c r="AQ23" s="2">
        <f ca="1">IF(AND(AQ22="認定あり",入力!D37=""),様式14!$AQ$5&amp;様式14!$AR$5&amp;ROW(入力!D37)&amp;" 未入力",入力!D37)</f>
        <v>0</v>
      </c>
    </row>
    <row r="24" spans="1:44" ht="18.5" customHeight="1" x14ac:dyDescent="0.2">
      <c r="A24" s="2" t="str">
        <f ca="1">"【特例なし】かつ【補助員あり】　"&amp;IF(AND(AQ150&gt;0,AQ150&lt;ROUNDUP(AQ30,0)),"※補助員不足","")</f>
        <v>【特例なし】かつ【補助員あり】　</v>
      </c>
      <c r="AQ24" s="2" t="str">
        <f ca="1">IF(COUNTIF(AQ23,"*伴って*"),"補助員あり","補助員なし")</f>
        <v>補助員なし</v>
      </c>
      <c r="AR24" s="2" t="s">
        <v>370</v>
      </c>
    </row>
    <row r="25" spans="1:44" ht="18.5" customHeight="1" x14ac:dyDescent="0.2">
      <c r="A25" s="193" t="str">
        <f ca="1">"　3号消費者戸数["&amp;IF(AND(AQ22="認定あり",AQ62="特例なし",AQ24="補助員あり"),AQ25&amp;"]×1／（30×4／3×年間実働日数["&amp;AQ26&amp;"]）×1／4＝(c2)["&amp;AQ30,"－]×1／（30×4／3×年間実働日数[－]）×1／4＝(c2)[－")&amp;"]・・・④"</f>
        <v>　3号消費者戸数[－]×1／（30×4／3×年間実働日数[－]）×1／4＝(c2)[－]・・・④</v>
      </c>
      <c r="B25" s="193"/>
      <c r="C25" s="193"/>
      <c r="D25" s="193"/>
      <c r="E25" s="193"/>
      <c r="F25" s="193"/>
      <c r="G25" s="193"/>
      <c r="H25" s="193"/>
      <c r="I25" s="193"/>
      <c r="J25" s="193"/>
      <c r="K25" s="193"/>
      <c r="L25" s="193"/>
      <c r="M25" s="193"/>
      <c r="N25" s="193"/>
      <c r="O25" s="193"/>
      <c r="P25" s="193"/>
      <c r="Q25" s="193"/>
      <c r="R25" s="193"/>
      <c r="S25" s="193"/>
      <c r="T25" s="193"/>
      <c r="U25" s="193"/>
      <c r="V25" s="193"/>
      <c r="W25" s="193"/>
      <c r="X25" s="193"/>
      <c r="Y25" s="193"/>
      <c r="Z25" s="193"/>
      <c r="AA25" s="193"/>
      <c r="AB25" s="193"/>
      <c r="AC25" s="193"/>
      <c r="AD25" s="193"/>
      <c r="AE25" s="193"/>
      <c r="AF25" s="193"/>
      <c r="AG25" s="193"/>
      <c r="AH25" s="193"/>
      <c r="AI25" s="193"/>
      <c r="AJ25" s="193"/>
      <c r="AK25" s="193"/>
      <c r="AL25" s="193"/>
      <c r="AM25" s="193"/>
      <c r="AN25" s="193"/>
      <c r="AO25" s="193"/>
      <c r="AQ25" s="2">
        <f ca="1">IF(AQ22="認定あり",IF(入力!D23="",様式14!$AQ$5&amp;様式14!$AR$5&amp;ROW(入力!D23)&amp;" 未入力",入力!D23),0)</f>
        <v>0</v>
      </c>
      <c r="AR25" s="2" t="s">
        <v>279</v>
      </c>
    </row>
    <row r="26" spans="1:44" ht="18.5" customHeight="1" x14ac:dyDescent="0.2">
      <c r="A26" s="28"/>
      <c r="B26" s="28"/>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Q26" s="2">
        <f ca="1">IF(AQ22="認定あり",IF(入力!D29="",様式14!$AQ$5&amp;様式14!$AR$5&amp;ROW(入力!D29)&amp;" 未入力",入力!D29),0)</f>
        <v>0</v>
      </c>
      <c r="AR26" s="2" t="s">
        <v>280</v>
      </c>
    </row>
    <row r="27" spans="1:44" ht="18.5" customHeight="1" x14ac:dyDescent="0.2">
      <c r="A27" s="18" t="s">
        <v>186</v>
      </c>
      <c r="AQ27" s="2">
        <f ca="1">IF(AQ22="認定なし",0,AQ25/(30*AQ26)/4)</f>
        <v>0</v>
      </c>
      <c r="AR27" s="2" t="s">
        <v>331</v>
      </c>
    </row>
    <row r="28" spans="1:44" ht="18.5" customHeight="1" x14ac:dyDescent="0.2">
      <c r="A28" s="2" t="s">
        <v>355</v>
      </c>
      <c r="AQ28" s="2">
        <f ca="1">IF(AND(AQ25&gt;0,AQ27&lt;0.001),0.001,ROUND(AQ27,3))</f>
        <v>0</v>
      </c>
      <c r="AR28" s="2" t="s">
        <v>305</v>
      </c>
    </row>
    <row r="29" spans="1:44" ht="18.5" customHeight="1" x14ac:dyDescent="0.2">
      <c r="A29" s="193" t="str">
        <f ca="1">"　４号消費者戸数["&amp;IF(AND(AQ32="認定あり",AQ62="特例なし",AQ34="補助員なし"),AQ35&amp;"]×1／（25×年間実働日数["&amp;AQ36&amp;"]）×1／4＝(d1)["&amp;AQ38,"－]×1／（25×年間実働日数[－]）×1／4＝(d1)[－")&amp;"]・・・⑤"</f>
        <v>　４号消費者戸数[－]×1／（25×年間実働日数[－]）×1／4＝(d1)[－]・・・⑤</v>
      </c>
      <c r="B29" s="193"/>
      <c r="C29" s="193"/>
      <c r="D29" s="193"/>
      <c r="E29" s="193"/>
      <c r="F29" s="193"/>
      <c r="G29" s="193"/>
      <c r="H29" s="193"/>
      <c r="I29" s="193"/>
      <c r="J29" s="193"/>
      <c r="K29" s="193"/>
      <c r="L29" s="193"/>
      <c r="M29" s="193"/>
      <c r="N29" s="193"/>
      <c r="O29" s="193"/>
      <c r="P29" s="193"/>
      <c r="Q29" s="193"/>
      <c r="R29" s="193"/>
      <c r="S29" s="193"/>
      <c r="T29" s="193"/>
      <c r="U29" s="193"/>
      <c r="V29" s="193"/>
      <c r="W29" s="193"/>
      <c r="X29" s="193"/>
      <c r="Y29" s="193"/>
      <c r="Z29" s="193"/>
      <c r="AA29" s="193"/>
      <c r="AB29" s="193"/>
      <c r="AC29" s="193"/>
      <c r="AD29" s="193"/>
      <c r="AE29" s="193"/>
      <c r="AF29" s="193"/>
      <c r="AG29" s="193"/>
      <c r="AH29" s="193"/>
      <c r="AI29" s="193"/>
      <c r="AJ29" s="193"/>
      <c r="AK29" s="193"/>
      <c r="AL29" s="193"/>
      <c r="AM29" s="193"/>
      <c r="AN29" s="193"/>
      <c r="AO29" s="193"/>
      <c r="AQ29" s="2">
        <f ca="1">IF(AQ22="認定なし",0,AQ25/(30*4/3*AQ26)/4)</f>
        <v>0</v>
      </c>
      <c r="AR29" s="2" t="s">
        <v>332</v>
      </c>
    </row>
    <row r="30" spans="1:44" ht="18.5" customHeight="1" x14ac:dyDescent="0.2">
      <c r="A30" s="2" t="str">
        <f ca="1">"【特例なし】かつ【補助員あり】　"&amp;IF(AND(AQ150&gt;0,AQ150&lt;ROUNDUP(AQ40,0)),"※補助員不足","")</f>
        <v>【特例なし】かつ【補助員あり】　</v>
      </c>
      <c r="AQ30" s="2">
        <f ca="1">IF(AND(AQ25&gt;0,AQ29&lt;0.001),0.001,ROUND(AQ29,3))</f>
        <v>0</v>
      </c>
      <c r="AR30" s="2" t="s">
        <v>306</v>
      </c>
    </row>
    <row r="31" spans="1:44" ht="18.5" customHeight="1" x14ac:dyDescent="0.2">
      <c r="A31" s="193" t="str">
        <f ca="1">"　４号消費者戸数["&amp;IF(AND(AQ32="認定あり",AQ62="特例なし",AQ34="補助員あり"),AQ35&amp;"]×1／（25×4／3×年間実働日数["&amp;AQ36&amp;"]）×1／4＝(d2)["&amp;AQ40,"－]×1／（25×4／3×年間実働日数[－]）×1／4＝(d2)[－")&amp;"]・・・⑥"</f>
        <v>　４号消費者戸数[－]×1／（25×4／3×年間実働日数[－]）×1／4＝(d2)[－]・・・⑥</v>
      </c>
      <c r="B31" s="193"/>
      <c r="C31" s="193"/>
      <c r="D31" s="193"/>
      <c r="E31" s="193"/>
      <c r="F31" s="193"/>
      <c r="G31" s="193"/>
      <c r="H31" s="193"/>
      <c r="I31" s="193"/>
      <c r="J31" s="193"/>
      <c r="K31" s="193"/>
      <c r="L31" s="193"/>
      <c r="M31" s="193"/>
      <c r="N31" s="193"/>
      <c r="O31" s="193"/>
      <c r="P31" s="193"/>
      <c r="Q31" s="193"/>
      <c r="R31" s="193"/>
      <c r="S31" s="193"/>
      <c r="T31" s="193"/>
      <c r="U31" s="193"/>
      <c r="V31" s="193"/>
      <c r="W31" s="193"/>
      <c r="X31" s="193"/>
      <c r="Y31" s="193"/>
      <c r="Z31" s="193"/>
      <c r="AA31" s="193"/>
      <c r="AB31" s="193"/>
      <c r="AC31" s="193"/>
      <c r="AD31" s="193"/>
      <c r="AE31" s="193"/>
      <c r="AF31" s="193"/>
      <c r="AG31" s="193"/>
      <c r="AH31" s="193"/>
      <c r="AI31" s="193"/>
      <c r="AJ31" s="193"/>
      <c r="AK31" s="193"/>
      <c r="AL31" s="193"/>
      <c r="AM31" s="193"/>
      <c r="AN31" s="193"/>
      <c r="AO31" s="193"/>
      <c r="AQ31" s="2" t="str">
        <f ca="1">IF(入力!D17="",様式14!$AQ$5&amp;様式14!$AR$5&amp;ROW(入力!D17)&amp;" 未入力",入力!D17)</f>
        <v>入力D17 未入力</v>
      </c>
    </row>
    <row r="32" spans="1:44" ht="18.5" customHeight="1" x14ac:dyDescent="0.2">
      <c r="A32" s="49"/>
      <c r="B32" s="49"/>
      <c r="C32" s="49"/>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c r="AM32" s="49"/>
      <c r="AN32" s="49"/>
      <c r="AO32" s="49"/>
      <c r="AQ32" s="2" t="str">
        <f ca="1">IF(COUNTIF(AQ31,"*受ける*"),"認定あり","認定なし")</f>
        <v>認定なし</v>
      </c>
      <c r="AR32" s="2" t="s">
        <v>368</v>
      </c>
    </row>
    <row r="33" spans="1:44" ht="18.5" customHeight="1" x14ac:dyDescent="0.2">
      <c r="A33" s="18" t="s">
        <v>173</v>
      </c>
      <c r="AQ33" s="2">
        <f ca="1">IF(AND(AQ32="認定あり",入力!D38=""),様式14!$AQ$5&amp;様式14!$AR$5&amp;ROW(入力!D38)&amp;" 未入力",入力!D38)</f>
        <v>0</v>
      </c>
    </row>
    <row r="34" spans="1:44" ht="18.5" customHeight="1" x14ac:dyDescent="0.2">
      <c r="A34" s="2" t="s">
        <v>200</v>
      </c>
      <c r="AQ34" s="2" t="str">
        <f ca="1">IF(COUNTIF(AQ33,"*伴って*"),"補助員あり","補助員なし")</f>
        <v>補助員なし</v>
      </c>
      <c r="AR34" s="2" t="s">
        <v>369</v>
      </c>
    </row>
    <row r="35" spans="1:44" ht="18.5" customHeight="1" x14ac:dyDescent="0.2">
      <c r="A35" s="193" t="str">
        <f ca="1">"　５号消費者戸数["&amp;IF(AND(AQ42="認定あり",AQ44="特例なし"),AQ46&amp;"]×1／20000＝(e1)["&amp;AQ48,"－]×1／20000＝(e1)[－")&amp;"]・・・⑦"</f>
        <v>　５号消費者戸数[－]×1／20000＝(e1)[－]・・・⑦</v>
      </c>
      <c r="B35" s="193"/>
      <c r="C35" s="193"/>
      <c r="D35" s="193"/>
      <c r="E35" s="193"/>
      <c r="F35" s="193"/>
      <c r="G35" s="193"/>
      <c r="H35" s="193"/>
      <c r="I35" s="193"/>
      <c r="J35" s="193"/>
      <c r="K35" s="193"/>
      <c r="L35" s="193"/>
      <c r="M35" s="193"/>
      <c r="N35" s="193"/>
      <c r="O35" s="193"/>
      <c r="P35" s="193"/>
      <c r="Q35" s="193"/>
      <c r="R35" s="193"/>
      <c r="S35" s="193"/>
      <c r="T35" s="193"/>
      <c r="U35" s="193"/>
      <c r="V35" s="193"/>
      <c r="W35" s="193"/>
      <c r="X35" s="193"/>
      <c r="Y35" s="193"/>
      <c r="Z35" s="193"/>
      <c r="AA35" s="193"/>
      <c r="AB35" s="193"/>
      <c r="AC35" s="193"/>
      <c r="AD35" s="193"/>
      <c r="AE35" s="193"/>
      <c r="AF35" s="193"/>
      <c r="AG35" s="193"/>
      <c r="AH35" s="193"/>
      <c r="AI35" s="193"/>
      <c r="AJ35" s="193"/>
      <c r="AK35" s="193"/>
      <c r="AL35" s="193"/>
      <c r="AM35" s="193"/>
      <c r="AN35" s="193"/>
      <c r="AO35" s="193"/>
      <c r="AQ35" s="2">
        <f ca="1">IF(AQ32="認定あり",IF(入力!D24="",様式14!$AQ$5&amp;様式14!$AR$5&amp;ROW(入力!D24)&amp;" 未入力",入力!D24),0)</f>
        <v>0</v>
      </c>
      <c r="AR35" s="2" t="s">
        <v>281</v>
      </c>
    </row>
    <row r="36" spans="1:44" ht="18.5" customHeight="1" x14ac:dyDescent="0.2">
      <c r="A36" s="2" t="s">
        <v>201</v>
      </c>
      <c r="AQ36" s="2">
        <f ca="1">IF(AQ32="認定あり",IF(入力!D30="",様式14!$AQ$5&amp;様式14!$AR$5&amp;ROW(入力!D30)&amp;" 未入力",入力!D30),0)</f>
        <v>0</v>
      </c>
      <c r="AR36" s="2" t="s">
        <v>282</v>
      </c>
    </row>
    <row r="37" spans="1:44" ht="18.5" customHeight="1" x14ac:dyDescent="0.2">
      <c r="A37" s="193" t="str">
        <f ca="1">"　５号消費者戸数["&amp;IF(AND(AQ42="認定あり",AQ44="特例あり"),AQ46&amp;"]×1／40000＝(e2)["&amp;AQ50,"－]×1／40000＝(e2)[－")&amp;"]・・・⑧"</f>
        <v>　５号消費者戸数[－]×1／40000＝(e2)[－]・・・⑧</v>
      </c>
      <c r="B37" s="193"/>
      <c r="C37" s="193"/>
      <c r="D37" s="193"/>
      <c r="E37" s="193"/>
      <c r="F37" s="193"/>
      <c r="G37" s="193"/>
      <c r="H37" s="193"/>
      <c r="I37" s="193"/>
      <c r="J37" s="193"/>
      <c r="K37" s="193"/>
      <c r="L37" s="193"/>
      <c r="M37" s="193"/>
      <c r="N37" s="193"/>
      <c r="O37" s="193"/>
      <c r="P37" s="193"/>
      <c r="Q37" s="193"/>
      <c r="R37" s="193"/>
      <c r="S37" s="193"/>
      <c r="T37" s="193"/>
      <c r="U37" s="193"/>
      <c r="V37" s="193"/>
      <c r="W37" s="193"/>
      <c r="X37" s="193"/>
      <c r="Y37" s="193"/>
      <c r="Z37" s="193"/>
      <c r="AA37" s="193"/>
      <c r="AB37" s="193"/>
      <c r="AC37" s="193"/>
      <c r="AD37" s="193"/>
      <c r="AE37" s="193"/>
      <c r="AF37" s="193"/>
      <c r="AG37" s="193"/>
      <c r="AH37" s="193"/>
      <c r="AI37" s="193"/>
      <c r="AJ37" s="193"/>
      <c r="AK37" s="193"/>
      <c r="AL37" s="193"/>
      <c r="AM37" s="193"/>
      <c r="AN37" s="193"/>
      <c r="AO37" s="193"/>
      <c r="AQ37" s="2">
        <f ca="1">IF(AQ32="認定なし",0,AQ35/(25*AQ36)/4)</f>
        <v>0</v>
      </c>
      <c r="AR37" s="2" t="s">
        <v>333</v>
      </c>
    </row>
    <row r="38" spans="1:44" ht="18.5" customHeight="1" x14ac:dyDescent="0.2">
      <c r="A38" s="27"/>
      <c r="B38" s="27"/>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Q38" s="2">
        <f ca="1">IF(AND(AQ35&gt;0,AQ37&lt;0.001),0.001,ROUND(AQ37,3))</f>
        <v>0</v>
      </c>
      <c r="AR38" s="2" t="s">
        <v>356</v>
      </c>
    </row>
    <row r="39" spans="1:44" ht="18.5" customHeight="1" x14ac:dyDescent="0.2">
      <c r="A39" s="18" t="s">
        <v>176</v>
      </c>
      <c r="AQ39" s="2">
        <f ca="1">IF(AQ32="認定なし",0,AQ35/(25*4/3*AQ36)/4)</f>
        <v>0</v>
      </c>
      <c r="AR39" s="2" t="s">
        <v>334</v>
      </c>
    </row>
    <row r="40" spans="1:44" ht="18.5" customHeight="1" x14ac:dyDescent="0.2">
      <c r="A40" s="193" t="str">
        <f ca="1">"　６号消費者戸数["&amp;IF(AQ52="認定あり",AQ53&amp;"]×1／20000＝(f)["&amp;AQ55,"－]×1／20000＝(f)[－")&amp;"]・・・⑨"</f>
        <v>　６号消費者戸数[－]×1／20000＝(f)[－]・・・⑨</v>
      </c>
      <c r="B40" s="193"/>
      <c r="C40" s="193"/>
      <c r="D40" s="193"/>
      <c r="E40" s="193"/>
      <c r="F40" s="193"/>
      <c r="G40" s="193"/>
      <c r="H40" s="193"/>
      <c r="I40" s="193"/>
      <c r="J40" s="193"/>
      <c r="K40" s="193"/>
      <c r="L40" s="193"/>
      <c r="M40" s="193"/>
      <c r="N40" s="193"/>
      <c r="O40" s="193"/>
      <c r="P40" s="193"/>
      <c r="Q40" s="193"/>
      <c r="R40" s="193"/>
      <c r="S40" s="193"/>
      <c r="T40" s="193"/>
      <c r="U40" s="193"/>
      <c r="V40" s="193"/>
      <c r="W40" s="193"/>
      <c r="X40" s="193"/>
      <c r="Y40" s="193"/>
      <c r="Z40" s="193"/>
      <c r="AA40" s="193"/>
      <c r="AB40" s="193"/>
      <c r="AC40" s="193"/>
      <c r="AD40" s="193"/>
      <c r="AE40" s="193"/>
      <c r="AF40" s="193"/>
      <c r="AG40" s="193"/>
      <c r="AH40" s="193"/>
      <c r="AI40" s="193"/>
      <c r="AJ40" s="193"/>
      <c r="AK40" s="193"/>
      <c r="AL40" s="193"/>
      <c r="AM40" s="193"/>
      <c r="AN40" s="193"/>
      <c r="AO40" s="193"/>
      <c r="AQ40" s="2">
        <f ca="1">IF(AND(AQ35&gt;0,AQ39&lt;0.001),0.001,ROUND(AQ39,3))</f>
        <v>0</v>
      </c>
      <c r="AR40" s="2" t="s">
        <v>357</v>
      </c>
    </row>
    <row r="41" spans="1:44" ht="18.5" customHeight="1" x14ac:dyDescent="0.2">
      <c r="AQ41" s="2" t="str">
        <f ca="1">IF(入力!D18="",様式14!$AQ$5&amp;様式14!$AR$5&amp;ROW(入力!D18)&amp;" 未入力",入力!D18)</f>
        <v>入力D18 未入力</v>
      </c>
    </row>
    <row r="42" spans="1:44" ht="18.5" customHeight="1" x14ac:dyDescent="0.2">
      <c r="A42" s="24" t="str">
        <f>A$1</f>
        <v>滋LP様式第 13-9</v>
      </c>
      <c r="B42" s="24"/>
      <c r="C42" s="24"/>
      <c r="D42" s="24"/>
      <c r="E42" s="24"/>
      <c r="F42" s="24"/>
      <c r="G42" s="24"/>
      <c r="H42" s="24" t="s">
        <v>458</v>
      </c>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Q42" s="2" t="str">
        <f ca="1">IF(COUNTIF(AQ41,"*受ける*"),"認定あり","認定なし")</f>
        <v>認定なし</v>
      </c>
      <c r="AR42" s="2" t="s">
        <v>371</v>
      </c>
    </row>
    <row r="43" spans="1:44" ht="18.5" customHeight="1" x14ac:dyDescent="0.2">
      <c r="A43" s="340" t="str">
        <f ca="1">A$3</f>
        <v>事業所の名称：入力D5 未入力　入力D10 未入力</v>
      </c>
      <c r="B43" s="340"/>
      <c r="C43" s="340"/>
      <c r="D43" s="340"/>
      <c r="E43" s="340"/>
      <c r="F43" s="340"/>
      <c r="G43" s="340"/>
      <c r="H43" s="340"/>
      <c r="I43" s="340"/>
      <c r="J43" s="340"/>
      <c r="K43" s="340"/>
      <c r="L43" s="340"/>
      <c r="M43" s="340"/>
      <c r="N43" s="340"/>
      <c r="O43" s="340"/>
      <c r="P43" s="340"/>
      <c r="Q43" s="340"/>
      <c r="R43" s="340"/>
      <c r="S43" s="340"/>
      <c r="T43" s="340"/>
      <c r="U43" s="340"/>
      <c r="V43" s="340"/>
      <c r="W43" s="340"/>
      <c r="X43" s="340"/>
      <c r="Y43" s="340"/>
      <c r="Z43" s="340"/>
      <c r="AA43" s="340"/>
      <c r="AB43" s="340"/>
      <c r="AC43" s="340"/>
      <c r="AD43" s="340"/>
      <c r="AE43" s="340"/>
      <c r="AF43" s="340"/>
      <c r="AG43" s="340"/>
      <c r="AH43" s="340"/>
      <c r="AI43" s="340"/>
      <c r="AJ43" s="340"/>
      <c r="AK43" s="340"/>
      <c r="AL43" s="340"/>
      <c r="AM43" s="340"/>
      <c r="AN43" s="340"/>
      <c r="AO43" s="340"/>
      <c r="AQ43" s="2">
        <f ca="1">IF(AQ42="認定あり",IF(入力!D68="",様式14!$AQ$5&amp;様式14!$AR$5&amp;ROW(入力!D68)&amp;" 未入力",入力!D68),0)</f>
        <v>0</v>
      </c>
    </row>
    <row r="44" spans="1:44" ht="18.5" customHeight="1" x14ac:dyDescent="0.2">
      <c r="AQ44" s="2" t="str">
        <f ca="1">IF(AND(COUNTIF(AQ43,"*一又は二*"),OR(AQ15="認定あり",AQ22="認定あり",AQ32="認定あり")),"特例あり","特例なし")</f>
        <v>特例なし</v>
      </c>
      <c r="AR44" s="2" t="s">
        <v>372</v>
      </c>
    </row>
    <row r="45" spans="1:44" ht="18.5" customHeight="1" x14ac:dyDescent="0.2">
      <c r="A45" s="18" t="s">
        <v>177</v>
      </c>
      <c r="AQ45" s="2" t="str">
        <f ca="1">AQ42&amp;AQ44</f>
        <v>認定なし特例なし</v>
      </c>
    </row>
    <row r="46" spans="1:44" ht="18.5" customHeight="1" x14ac:dyDescent="0.2">
      <c r="A46" s="2" t="s">
        <v>202</v>
      </c>
      <c r="AQ46" s="2">
        <f ca="1">IF(AQ42="認定あり",IF(入力!D25="",様式14!$AQ$5&amp;様式14!$AR$5&amp;ROW(入力!D25)&amp;" 未入力",入力!D25),0)</f>
        <v>0</v>
      </c>
      <c r="AR46" s="2" t="s">
        <v>283</v>
      </c>
    </row>
    <row r="47" spans="1:44" ht="18.5" customHeight="1" x14ac:dyDescent="0.2">
      <c r="A47" s="193" t="str">
        <f ca="1">"　７号消費者戸数["&amp;IF(AND(AQ57="認定あり",AQ58&lt;=20000),AQ58&amp;"]×1／20000＝(g1)["&amp;AQ60,"－]×1／20000＝(g1)[－")&amp;"]・・・⑩"</f>
        <v>　７号消費者戸数[－]×1／20000＝(g1)[－]・・・⑩</v>
      </c>
      <c r="B47" s="193"/>
      <c r="C47" s="193"/>
      <c r="D47" s="193"/>
      <c r="E47" s="193"/>
      <c r="F47" s="193"/>
      <c r="G47" s="193"/>
      <c r="H47" s="193"/>
      <c r="I47" s="193"/>
      <c r="J47" s="193"/>
      <c r="K47" s="193"/>
      <c r="L47" s="193"/>
      <c r="M47" s="193"/>
      <c r="N47" s="193"/>
      <c r="O47" s="193"/>
      <c r="P47" s="193"/>
      <c r="Q47" s="193"/>
      <c r="R47" s="193"/>
      <c r="S47" s="193"/>
      <c r="T47" s="193"/>
      <c r="U47" s="193"/>
      <c r="V47" s="193"/>
      <c r="W47" s="193"/>
      <c r="X47" s="193"/>
      <c r="Y47" s="193"/>
      <c r="Z47" s="193"/>
      <c r="AA47" s="193"/>
      <c r="AB47" s="193"/>
      <c r="AC47" s="193"/>
      <c r="AD47" s="193"/>
      <c r="AE47" s="193"/>
      <c r="AF47" s="193"/>
      <c r="AG47" s="193"/>
      <c r="AH47" s="193"/>
      <c r="AI47" s="193"/>
      <c r="AJ47" s="193"/>
      <c r="AK47" s="193"/>
      <c r="AL47" s="193"/>
      <c r="AM47" s="193"/>
      <c r="AN47" s="193"/>
      <c r="AO47" s="193"/>
      <c r="AQ47" s="2">
        <f ca="1">IF(AQ42="認定なし",0,AQ46/20000)</f>
        <v>0</v>
      </c>
      <c r="AR47" s="2" t="s">
        <v>335</v>
      </c>
    </row>
    <row r="48" spans="1:44" ht="18.5" customHeight="1" x14ac:dyDescent="0.2">
      <c r="A48" s="2" t="s">
        <v>203</v>
      </c>
      <c r="AQ48" s="2">
        <f ca="1">IF(AND(AQ46&gt;0,AQ47&lt;0.001),0.001,ROUND(AQ47,3))</f>
        <v>0</v>
      </c>
      <c r="AR48" s="2" t="s">
        <v>329</v>
      </c>
    </row>
    <row r="49" spans="1:44" ht="18.5" customHeight="1" x14ac:dyDescent="0.2">
      <c r="A49" s="193" t="str">
        <f ca="1">"　1＋（７号消費者戸数["&amp;IF(AND(AQ57="認定あり",AQ58&gt;20000),AQ58&amp;"]－20000）×1／80000＝(g2)["&amp;AQ61,"－]－20000）×1／80000＝(g2)[－")&amp;"]・・・⑪"</f>
        <v>　1＋（７号消費者戸数[－]－20000）×1／80000＝(g2)[－]・・・⑪</v>
      </c>
      <c r="B49" s="193"/>
      <c r="C49" s="193"/>
      <c r="D49" s="193"/>
      <c r="E49" s="193"/>
      <c r="F49" s="193"/>
      <c r="G49" s="193"/>
      <c r="H49" s="193"/>
      <c r="I49" s="193"/>
      <c r="J49" s="193"/>
      <c r="K49" s="193"/>
      <c r="L49" s="193"/>
      <c r="M49" s="193"/>
      <c r="N49" s="193"/>
      <c r="O49" s="193"/>
      <c r="P49" s="193"/>
      <c r="Q49" s="193"/>
      <c r="R49" s="193"/>
      <c r="S49" s="193"/>
      <c r="T49" s="193"/>
      <c r="U49" s="193"/>
      <c r="V49" s="193"/>
      <c r="W49" s="193"/>
      <c r="X49" s="193"/>
      <c r="Y49" s="193"/>
      <c r="Z49" s="193"/>
      <c r="AA49" s="193"/>
      <c r="AB49" s="193"/>
      <c r="AC49" s="193"/>
      <c r="AD49" s="193"/>
      <c r="AE49" s="193"/>
      <c r="AF49" s="193"/>
      <c r="AG49" s="193"/>
      <c r="AH49" s="193"/>
      <c r="AI49" s="193"/>
      <c r="AJ49" s="193"/>
      <c r="AK49" s="193"/>
      <c r="AL49" s="193"/>
      <c r="AM49" s="193"/>
      <c r="AN49" s="193"/>
      <c r="AO49" s="193"/>
      <c r="AQ49" s="2">
        <f ca="1">IF(AQ42="認定なし",0,AQ46/40000)</f>
        <v>0</v>
      </c>
      <c r="AR49" s="2" t="s">
        <v>336</v>
      </c>
    </row>
    <row r="50" spans="1:44" ht="18.5" customHeight="1" x14ac:dyDescent="0.2">
      <c r="AQ50" s="2">
        <f ca="1">IF(AND(AQ46&gt;0,AQ49&lt;0.001),0.001,ROUND(AQ49,3))</f>
        <v>0</v>
      </c>
      <c r="AR50" s="2" t="s">
        <v>330</v>
      </c>
    </row>
    <row r="51" spans="1:44" ht="18.5" customHeight="1" x14ac:dyDescent="0.2">
      <c r="A51" s="18" t="s">
        <v>299</v>
      </c>
      <c r="AQ51" s="2" t="str">
        <f ca="1">IF(入力!D19="",様式14!$AQ$5&amp;様式14!$AR$5&amp;ROW(入力!D19)&amp;" 未入力",入力!D19)</f>
        <v>入力D19 未入力</v>
      </c>
    </row>
    <row r="52" spans="1:44" ht="18.5" customHeight="1" x14ac:dyDescent="0.2">
      <c r="A52" s="291" t="s">
        <v>453</v>
      </c>
      <c r="B52" s="194"/>
      <c r="C52" s="194"/>
      <c r="D52" s="194"/>
      <c r="E52" s="194"/>
      <c r="F52" s="194"/>
      <c r="G52" s="194"/>
      <c r="H52" s="194"/>
      <c r="I52" s="194"/>
      <c r="J52" s="194"/>
      <c r="K52" s="194"/>
      <c r="L52" s="194"/>
      <c r="M52" s="194"/>
      <c r="N52" s="194"/>
      <c r="O52" s="194"/>
      <c r="P52" s="194"/>
      <c r="Q52" s="194"/>
      <c r="R52" s="194"/>
      <c r="S52" s="194"/>
      <c r="T52" s="194"/>
      <c r="U52" s="194"/>
      <c r="V52" s="194"/>
      <c r="W52" s="194"/>
      <c r="X52" s="194"/>
      <c r="Y52" s="194"/>
      <c r="Z52" s="194"/>
      <c r="AA52" s="194"/>
      <c r="AB52" s="194"/>
      <c r="AC52" s="194"/>
      <c r="AD52" s="194"/>
      <c r="AE52" s="194"/>
      <c r="AF52" s="194"/>
      <c r="AG52" s="194"/>
      <c r="AH52" s="194"/>
      <c r="AI52" s="194"/>
      <c r="AJ52" s="194"/>
      <c r="AK52" s="194"/>
      <c r="AL52" s="194"/>
      <c r="AM52" s="194"/>
      <c r="AN52" s="194"/>
      <c r="AO52" s="194"/>
      <c r="AQ52" s="2" t="str">
        <f ca="1">IF(COUNTIF(AQ51,"*受ける*"),"認定あり","認定なし")</f>
        <v>認定なし</v>
      </c>
      <c r="AR52" s="2" t="s">
        <v>373</v>
      </c>
    </row>
    <row r="53" spans="1:44" ht="18.5" customHeight="1" x14ac:dyDescent="0.2">
      <c r="A53" s="291" t="s">
        <v>454</v>
      </c>
      <c r="B53" s="194"/>
      <c r="C53" s="194"/>
      <c r="D53" s="194"/>
      <c r="E53" s="194"/>
      <c r="F53" s="194"/>
      <c r="G53" s="194"/>
      <c r="H53" s="194"/>
      <c r="I53" s="194"/>
      <c r="J53" s="194"/>
      <c r="K53" s="194"/>
      <c r="L53" s="194"/>
      <c r="M53" s="194"/>
      <c r="N53" s="194"/>
      <c r="O53" s="194"/>
      <c r="P53" s="194"/>
      <c r="Q53" s="194"/>
      <c r="R53" s="194"/>
      <c r="S53" s="194"/>
      <c r="T53" s="194"/>
      <c r="U53" s="194"/>
      <c r="V53" s="194"/>
      <c r="W53" s="194"/>
      <c r="X53" s="194"/>
      <c r="Y53" s="194"/>
      <c r="Z53" s="194"/>
      <c r="AA53" s="194"/>
      <c r="AB53" s="194"/>
      <c r="AC53" s="194"/>
      <c r="AD53" s="194"/>
      <c r="AE53" s="194"/>
      <c r="AF53" s="194"/>
      <c r="AG53" s="194"/>
      <c r="AH53" s="194"/>
      <c r="AI53" s="194"/>
      <c r="AJ53" s="194"/>
      <c r="AK53" s="194"/>
      <c r="AL53" s="194"/>
      <c r="AM53" s="194"/>
      <c r="AN53" s="194"/>
      <c r="AO53" s="194"/>
      <c r="AQ53" s="2">
        <f ca="1">IF(AQ52="認定あり",IF(入力!D26="",様式14!$AQ$5&amp;様式14!$AR$5&amp;ROW(入力!D26)&amp;" 未入力",入力!D26),0)</f>
        <v>0</v>
      </c>
      <c r="AR53" s="2" t="s">
        <v>284</v>
      </c>
    </row>
    <row r="54" spans="1:44" ht="18.5" customHeight="1" x14ac:dyDescent="0.2">
      <c r="A54" s="2" t="s">
        <v>456</v>
      </c>
      <c r="AQ54" s="2">
        <f ca="1">IF(AQ52="認定なし",0,AQ53/20000)</f>
        <v>0</v>
      </c>
      <c r="AR54" s="2" t="s">
        <v>337</v>
      </c>
    </row>
    <row r="55" spans="1:44" ht="18.5" customHeight="1" x14ac:dyDescent="0.2">
      <c r="A55" s="193" t="str">
        <f ca="1">"　3,4号消費者戸数["&amp;IF(AQ63="特例あり補助員なし",MIN(AQ25,AQ35)&amp;"]×1／（20×年間実働日数["&amp;MIN(AQ26,AQ36)&amp;"]）×1／4＝(cd1)["&amp;AQ65,"－]×1／（20×年間実働日数[－]）×1／4＝(cd1)[－")&amp;"]・・・⑫"</f>
        <v>　3,4号消費者戸数[－]×1／（20×年間実働日数[－]）×1／4＝(cd1)[－]・・・⑫</v>
      </c>
      <c r="B55" s="193"/>
      <c r="C55" s="193"/>
      <c r="D55" s="193"/>
      <c r="E55" s="193"/>
      <c r="F55" s="193"/>
      <c r="G55" s="193"/>
      <c r="H55" s="193"/>
      <c r="I55" s="193"/>
      <c r="J55" s="193"/>
      <c r="K55" s="193"/>
      <c r="L55" s="193"/>
      <c r="M55" s="193"/>
      <c r="N55" s="193"/>
      <c r="O55" s="193"/>
      <c r="P55" s="193"/>
      <c r="Q55" s="193"/>
      <c r="R55" s="193"/>
      <c r="S55" s="193"/>
      <c r="T55" s="193"/>
      <c r="U55" s="193"/>
      <c r="V55" s="193"/>
      <c r="W55" s="193"/>
      <c r="X55" s="193"/>
      <c r="Y55" s="193"/>
      <c r="Z55" s="193"/>
      <c r="AA55" s="193"/>
      <c r="AB55" s="193"/>
      <c r="AC55" s="193"/>
      <c r="AD55" s="193"/>
      <c r="AE55" s="193"/>
      <c r="AF55" s="193"/>
      <c r="AG55" s="193"/>
      <c r="AH55" s="193"/>
      <c r="AI55" s="193"/>
      <c r="AJ55" s="193"/>
      <c r="AK55" s="193"/>
      <c r="AL55" s="193"/>
      <c r="AM55" s="193"/>
      <c r="AN55" s="193"/>
      <c r="AO55" s="193"/>
      <c r="AQ55" s="2">
        <f ca="1">IF(IF(AQ53&gt;0,AQ54&lt;0.001),0.001,ROUND(AQ54,3))</f>
        <v>0</v>
      </c>
      <c r="AR55" s="2" t="s">
        <v>338</v>
      </c>
    </row>
    <row r="56" spans="1:44" ht="18.5" customHeight="1" x14ac:dyDescent="0.2">
      <c r="A56" s="193" t="str">
        <f ca="1">"　3,4号消費者戸数["&amp;IF(AQ63="特例あり補助員なし",MIN(AQ25,AQ35)&amp;"]×1／（25×年間実働日数["&amp;AQ36&amp;"]）×1／4＝(d5)["&amp;AQ67,"－]×1／（25×年間実働日数[－]）×1／4＝(d5)[－")&amp;"]・・・⑬"</f>
        <v>　3,4号消費者戸数[－]×1／（25×年間実働日数[－]）×1／4＝(d5)[－]・・・⑬</v>
      </c>
      <c r="B56" s="194"/>
      <c r="C56" s="194"/>
      <c r="D56" s="194"/>
      <c r="E56" s="194"/>
      <c r="F56" s="194"/>
      <c r="G56" s="194"/>
      <c r="H56" s="194"/>
      <c r="I56" s="194"/>
      <c r="J56" s="194"/>
      <c r="K56" s="194"/>
      <c r="L56" s="194"/>
      <c r="M56" s="194"/>
      <c r="N56" s="194"/>
      <c r="O56" s="194"/>
      <c r="P56" s="194"/>
      <c r="Q56" s="194"/>
      <c r="R56" s="194"/>
      <c r="S56" s="194"/>
      <c r="T56" s="194"/>
      <c r="U56" s="194"/>
      <c r="V56" s="194"/>
      <c r="W56" s="194"/>
      <c r="X56" s="194"/>
      <c r="Y56" s="194"/>
      <c r="Z56" s="194"/>
      <c r="AA56" s="194"/>
      <c r="AB56" s="194"/>
      <c r="AC56" s="194"/>
      <c r="AD56" s="194"/>
      <c r="AE56" s="194"/>
      <c r="AF56" s="194"/>
      <c r="AG56" s="194"/>
      <c r="AH56" s="194"/>
      <c r="AI56" s="194"/>
      <c r="AJ56" s="194"/>
      <c r="AK56" s="194"/>
      <c r="AL56" s="194"/>
      <c r="AM56" s="194"/>
      <c r="AN56" s="194"/>
      <c r="AO56" s="194"/>
      <c r="AQ56" s="2" t="str">
        <f ca="1">IF(入力!D20="",様式14!$AQ$5&amp;様式14!$AR$5&amp;ROW(入力!D20)&amp;" 未入力",入力!D20)</f>
        <v>入力D20 未入力</v>
      </c>
    </row>
    <row r="57" spans="1:44" ht="18.5" customHeight="1" x14ac:dyDescent="0.2">
      <c r="A57" s="2" t="s">
        <v>455</v>
      </c>
      <c r="AQ57" s="2" t="str">
        <f ca="1">IF(COUNTIF(AQ56,"*の認定を受ける*"),"認定あり","認定なし")</f>
        <v>認定なし</v>
      </c>
      <c r="AR57" s="2" t="s">
        <v>374</v>
      </c>
    </row>
    <row r="58" spans="1:44" ht="18.5" customHeight="1" x14ac:dyDescent="0.2">
      <c r="A58" s="193" t="str">
        <f ca="1">"　3,4号消費者戸数["&amp;IF(AQ63="特例あり補助員あり",MIN(AQ25,AQ35)&amp;"]×1／（20×4/3×年間実働日数["&amp;MIN(AQ26,AQ36)&amp;"]）×1／4＝(cd2)["&amp;AQ69,"－]×1／（20×4/3×年間実働日数[－]）×1／4＝(cd2)[－")&amp;"]・・・⑭"</f>
        <v>　3,4号消費者戸数[－]×1／（20×4/3×年間実働日数[－]）×1／4＝(cd2)[－]・・・⑭</v>
      </c>
      <c r="B58" s="193"/>
      <c r="C58" s="193"/>
      <c r="D58" s="193"/>
      <c r="E58" s="193"/>
      <c r="F58" s="193"/>
      <c r="G58" s="193"/>
      <c r="H58" s="193"/>
      <c r="I58" s="193"/>
      <c r="J58" s="193"/>
      <c r="K58" s="193"/>
      <c r="L58" s="193"/>
      <c r="M58" s="193"/>
      <c r="N58" s="193"/>
      <c r="O58" s="193"/>
      <c r="P58" s="193"/>
      <c r="Q58" s="193"/>
      <c r="R58" s="193"/>
      <c r="S58" s="193"/>
      <c r="T58" s="193"/>
      <c r="U58" s="193"/>
      <c r="V58" s="193"/>
      <c r="W58" s="193"/>
      <c r="X58" s="193"/>
      <c r="Y58" s="193"/>
      <c r="Z58" s="193"/>
      <c r="AA58" s="193"/>
      <c r="AB58" s="193"/>
      <c r="AC58" s="193"/>
      <c r="AD58" s="193"/>
      <c r="AE58" s="193"/>
      <c r="AF58" s="193"/>
      <c r="AG58" s="193"/>
      <c r="AH58" s="193"/>
      <c r="AI58" s="193"/>
      <c r="AJ58" s="193"/>
      <c r="AK58" s="193"/>
      <c r="AL58" s="193"/>
      <c r="AM58" s="193"/>
      <c r="AN58" s="193"/>
      <c r="AO58" s="193"/>
      <c r="AQ58" s="2">
        <f ca="1">IF(AQ57="認定あり",IF(入力!D27="",様式14!$AQ$5&amp;様式14!$AR$5&amp;ROW(入力!D27)&amp;" 未入力",入力!D27),0)</f>
        <v>0</v>
      </c>
      <c r="AR58" s="2" t="s">
        <v>285</v>
      </c>
    </row>
    <row r="59" spans="1:44" ht="18.5" customHeight="1" x14ac:dyDescent="0.2">
      <c r="A59" s="193" t="str">
        <f ca="1">"　3,4号消費者戸数["&amp;IF(AQ63="特例あり補助員あり",MIN(AQ25,AQ35)&amp;"]×1／（25×4/3×年間実働日数["&amp;AQ36&amp;"]）×1／4＝(d6)["&amp;AQ71,"－]×1／（25×4/3×年間実働日数[－]）×1／4＝(d6)[－")&amp;"]・・・⑮"</f>
        <v>　3,4号消費者戸数[－]×1／（25×4/3×年間実働日数[－]）×1／4＝(d6)[－]・・・⑮</v>
      </c>
      <c r="B59" s="194"/>
      <c r="C59" s="194"/>
      <c r="D59" s="194"/>
      <c r="E59" s="194"/>
      <c r="F59" s="194"/>
      <c r="G59" s="194"/>
      <c r="H59" s="194"/>
      <c r="I59" s="194"/>
      <c r="J59" s="194"/>
      <c r="K59" s="194"/>
      <c r="L59" s="194"/>
      <c r="M59" s="194"/>
      <c r="N59" s="194"/>
      <c r="O59" s="194"/>
      <c r="P59" s="194"/>
      <c r="Q59" s="194"/>
      <c r="R59" s="194"/>
      <c r="S59" s="194"/>
      <c r="T59" s="194"/>
      <c r="U59" s="194"/>
      <c r="V59" s="194"/>
      <c r="W59" s="194"/>
      <c r="X59" s="194"/>
      <c r="Y59" s="194"/>
      <c r="Z59" s="194"/>
      <c r="AA59" s="194"/>
      <c r="AB59" s="194"/>
      <c r="AC59" s="194"/>
      <c r="AD59" s="194"/>
      <c r="AE59" s="194"/>
      <c r="AF59" s="194"/>
      <c r="AG59" s="194"/>
      <c r="AH59" s="194"/>
      <c r="AI59" s="194"/>
      <c r="AJ59" s="194"/>
      <c r="AK59" s="194"/>
      <c r="AL59" s="194"/>
      <c r="AM59" s="194"/>
      <c r="AN59" s="194"/>
      <c r="AO59" s="194"/>
      <c r="AQ59" s="2">
        <f ca="1">IF(AQ57="認定なし",0,AQ58/20000)</f>
        <v>0</v>
      </c>
      <c r="AR59" s="2" t="s">
        <v>339</v>
      </c>
    </row>
    <row r="60" spans="1:44" ht="18.5" customHeight="1" x14ac:dyDescent="0.2">
      <c r="A60" s="2" t="s">
        <v>307</v>
      </c>
      <c r="AQ60" s="2">
        <f ca="1">IF(AND(AQ58&gt;0,AQ59&lt;0.001),0.001,ROUND(AQ59,3))</f>
        <v>0</v>
      </c>
      <c r="AR60" s="2" t="s">
        <v>340</v>
      </c>
    </row>
    <row r="61" spans="1:44" ht="18.5" customHeight="1" x14ac:dyDescent="0.2">
      <c r="A61" s="193" t="str">
        <f ca="1">"　（3号消費者戸数["&amp;IF(AND(AQ72="特例適用外あり",AQ73="特例あり補助員なし"),AQ25&amp;"]－4号消費者戸数["&amp;AQ35&amp;"]）×1／（30×年間実働日数["&amp;AQ26,"－]－4号消費者戸数[－]）×1／（30×年間実働日数[－")&amp;"]）×1／4"</f>
        <v>　（3号消費者戸数[－]－4号消費者戸数[－]）×1／（30×年間実働日数[－]）×1／4</v>
      </c>
      <c r="B61" s="194"/>
      <c r="C61" s="194"/>
      <c r="D61" s="194"/>
      <c r="E61" s="194"/>
      <c r="F61" s="194"/>
      <c r="G61" s="194"/>
      <c r="H61" s="194"/>
      <c r="I61" s="194"/>
      <c r="J61" s="194"/>
      <c r="K61" s="194"/>
      <c r="L61" s="194"/>
      <c r="M61" s="194"/>
      <c r="N61" s="194"/>
      <c r="O61" s="194"/>
      <c r="P61" s="194"/>
      <c r="Q61" s="194"/>
      <c r="R61" s="194"/>
      <c r="S61" s="194"/>
      <c r="T61" s="194"/>
      <c r="U61" s="194"/>
      <c r="V61" s="194"/>
      <c r="W61" s="194"/>
      <c r="X61" s="194"/>
      <c r="Y61" s="194"/>
      <c r="Z61" s="194"/>
      <c r="AA61" s="194"/>
      <c r="AB61" s="194"/>
      <c r="AC61" s="194"/>
      <c r="AD61" s="194"/>
      <c r="AE61" s="194"/>
      <c r="AF61" s="194"/>
      <c r="AG61" s="194"/>
      <c r="AH61" s="194"/>
      <c r="AI61" s="194"/>
      <c r="AJ61" s="194"/>
      <c r="AK61" s="194"/>
      <c r="AL61" s="194"/>
      <c r="AM61" s="194"/>
      <c r="AN61" s="194"/>
      <c r="AO61" s="194"/>
      <c r="AQ61" s="2">
        <f ca="1">ROUND(1+(AQ58-20000)/80000,3)</f>
        <v>0.75</v>
      </c>
      <c r="AR61" s="2" t="s">
        <v>341</v>
      </c>
    </row>
    <row r="62" spans="1:44" ht="18.5" customHeight="1" x14ac:dyDescent="0.2">
      <c r="A62" s="193" t="str">
        <f ca="1">"　　　　　　　　　　　　　　　　　　　　　　　　　　　　　　　　＝(c3)["&amp;IF(AND(AQ72="特例適用外あり",AQ73="特例あり補助員なし"),AQ75,"－")&amp;"]・・・⑯"</f>
        <v>　　　　　　　　　　　　　　　　　　　　　　　　　　　　　　　　＝(c3)[－]・・・⑯</v>
      </c>
      <c r="B62" s="194"/>
      <c r="C62" s="194"/>
      <c r="D62" s="194"/>
      <c r="E62" s="194"/>
      <c r="F62" s="194"/>
      <c r="G62" s="194"/>
      <c r="H62" s="194"/>
      <c r="I62" s="194"/>
      <c r="J62" s="194"/>
      <c r="K62" s="194"/>
      <c r="L62" s="194"/>
      <c r="M62" s="194"/>
      <c r="N62" s="194"/>
      <c r="O62" s="194"/>
      <c r="P62" s="194"/>
      <c r="Q62" s="194"/>
      <c r="R62" s="194"/>
      <c r="S62" s="194"/>
      <c r="T62" s="194"/>
      <c r="U62" s="194"/>
      <c r="V62" s="194"/>
      <c r="W62" s="194"/>
      <c r="X62" s="194"/>
      <c r="Y62" s="194"/>
      <c r="Z62" s="194"/>
      <c r="AA62" s="194"/>
      <c r="AB62" s="194"/>
      <c r="AC62" s="194"/>
      <c r="AD62" s="194"/>
      <c r="AE62" s="194"/>
      <c r="AF62" s="194"/>
      <c r="AG62" s="194"/>
      <c r="AH62" s="194"/>
      <c r="AI62" s="194"/>
      <c r="AJ62" s="194"/>
      <c r="AK62" s="194"/>
      <c r="AL62" s="194"/>
      <c r="AM62" s="194"/>
      <c r="AN62" s="194"/>
      <c r="AO62" s="194"/>
      <c r="AQ62" s="2" t="str">
        <f ca="1">IF(AND(AQ22="認定あり",AQ32="認定あり",AQ24=AQ34),"特例あり","特例なし")</f>
        <v>特例なし</v>
      </c>
      <c r="AR62" s="2" t="s">
        <v>366</v>
      </c>
    </row>
    <row r="63" spans="1:44" ht="18.5" customHeight="1" x14ac:dyDescent="0.2">
      <c r="A63" s="290" t="s">
        <v>300</v>
      </c>
      <c r="B63" s="337"/>
      <c r="C63" s="337"/>
      <c r="D63" s="337"/>
      <c r="E63" s="337"/>
      <c r="F63" s="337"/>
      <c r="G63" s="337"/>
      <c r="H63" s="337"/>
      <c r="I63" s="337"/>
      <c r="J63" s="337"/>
      <c r="K63" s="337"/>
      <c r="L63" s="337"/>
      <c r="M63" s="337"/>
      <c r="N63" s="337"/>
      <c r="O63" s="337"/>
      <c r="P63" s="337"/>
      <c r="Q63" s="337"/>
      <c r="R63" s="337"/>
      <c r="S63" s="337"/>
      <c r="T63" s="337"/>
      <c r="U63" s="337"/>
      <c r="V63" s="337"/>
      <c r="W63" s="337"/>
      <c r="X63" s="337"/>
      <c r="Y63" s="337"/>
      <c r="Z63" s="337"/>
      <c r="AA63" s="337"/>
      <c r="AB63" s="337"/>
      <c r="AC63" s="337"/>
      <c r="AD63" s="337"/>
      <c r="AE63" s="337"/>
      <c r="AF63" s="337"/>
      <c r="AG63" s="337"/>
      <c r="AH63" s="337"/>
      <c r="AI63" s="337"/>
      <c r="AJ63" s="337"/>
      <c r="AK63" s="337"/>
      <c r="AL63" s="337"/>
      <c r="AM63" s="337"/>
      <c r="AN63" s="337"/>
      <c r="AO63" s="337"/>
      <c r="AQ63" s="2" t="str">
        <f ca="1">AQ62&amp;IF(AND(AQ62="特例あり",AQ24="補助員あり",AQ34="補助員あり"),"補助員あり","補助員なし")</f>
        <v>特例なし補助員なし</v>
      </c>
    </row>
    <row r="64" spans="1:44" ht="18.5" customHeight="1" x14ac:dyDescent="0.2">
      <c r="A64" s="2" t="s">
        <v>308</v>
      </c>
      <c r="AQ64" s="2">
        <f ca="1">IF(AQ62="特例なし",0,MIN(AQ25,AQ35)/(20*MIN(AQ26,AQ36))*1/4)</f>
        <v>0</v>
      </c>
      <c r="AR64" s="2" t="s">
        <v>342</v>
      </c>
    </row>
    <row r="65" spans="1:50" ht="18.5" customHeight="1" x14ac:dyDescent="0.2">
      <c r="A65" s="193" t="str">
        <f ca="1">"　（3号消費者戸数["&amp;IF(AND(AQ72="特例適用外あり",AQ73="特例あり補助員あり"),AQ25&amp;"]－4号消費者戸数["&amp;AQ35&amp;"]）×1／（30×4／3×年間実働日数["&amp;AQ26&amp;"]）","－]－4号消費者戸数[－]）×1／（30×4／3×年間実働日数[－]）")</f>
        <v>　（3号消費者戸数[－]－4号消費者戸数[－]）×1／（30×4／3×年間実働日数[－]）</v>
      </c>
      <c r="B65" s="194"/>
      <c r="C65" s="194"/>
      <c r="D65" s="194"/>
      <c r="E65" s="194"/>
      <c r="F65" s="194"/>
      <c r="G65" s="194"/>
      <c r="H65" s="194"/>
      <c r="I65" s="194"/>
      <c r="J65" s="194"/>
      <c r="K65" s="194"/>
      <c r="L65" s="194"/>
      <c r="M65" s="194"/>
      <c r="N65" s="194"/>
      <c r="O65" s="194"/>
      <c r="P65" s="194"/>
      <c r="Q65" s="194"/>
      <c r="R65" s="194"/>
      <c r="S65" s="194"/>
      <c r="T65" s="194"/>
      <c r="U65" s="194"/>
      <c r="V65" s="194"/>
      <c r="W65" s="194"/>
      <c r="X65" s="194"/>
      <c r="Y65" s="194"/>
      <c r="Z65" s="194"/>
      <c r="AA65" s="194"/>
      <c r="AB65" s="194"/>
      <c r="AC65" s="194"/>
      <c r="AD65" s="194"/>
      <c r="AE65" s="194"/>
      <c r="AF65" s="194"/>
      <c r="AG65" s="194"/>
      <c r="AH65" s="194"/>
      <c r="AI65" s="194"/>
      <c r="AJ65" s="194"/>
      <c r="AK65" s="194"/>
      <c r="AL65" s="194"/>
      <c r="AM65" s="194"/>
      <c r="AN65" s="194"/>
      <c r="AO65" s="194"/>
      <c r="AQ65" s="2">
        <f ca="1">IF(AQ62="特例あり",IF(AQ64&lt;0.001,0.001,ROUND(AQ64,3)),0)</f>
        <v>0</v>
      </c>
      <c r="AR65" s="2" t="s">
        <v>343</v>
      </c>
    </row>
    <row r="66" spans="1:50" ht="18.5" customHeight="1" x14ac:dyDescent="0.2">
      <c r="A66" s="193" t="str">
        <f ca="1">"　　　　　　　　　　　　　　　　　　　　　　　　　　　　 ×1／4＝(c4)["&amp;IF(AND(AQ72="特例適用外あり",AQ73="特例あり補助員あり"),AQ77,"－")&amp;"]・・・⑰"</f>
        <v>　　　　　　　　　　　　　　　　　　　　　　　　　　　　 ×1／4＝(c4)[－]・・・⑰</v>
      </c>
      <c r="B66" s="194"/>
      <c r="C66" s="194"/>
      <c r="D66" s="194"/>
      <c r="E66" s="194"/>
      <c r="F66" s="194"/>
      <c r="G66" s="194"/>
      <c r="H66" s="194"/>
      <c r="I66" s="194"/>
      <c r="J66" s="194"/>
      <c r="K66" s="194"/>
      <c r="L66" s="194"/>
      <c r="M66" s="194"/>
      <c r="N66" s="194"/>
      <c r="O66" s="194"/>
      <c r="P66" s="194"/>
      <c r="Q66" s="194"/>
      <c r="R66" s="194"/>
      <c r="S66" s="194"/>
      <c r="T66" s="194"/>
      <c r="U66" s="194"/>
      <c r="V66" s="194"/>
      <c r="W66" s="194"/>
      <c r="X66" s="194"/>
      <c r="Y66" s="194"/>
      <c r="Z66" s="194"/>
      <c r="AA66" s="194"/>
      <c r="AB66" s="194"/>
      <c r="AC66" s="194"/>
      <c r="AD66" s="194"/>
      <c r="AE66" s="194"/>
      <c r="AF66" s="194"/>
      <c r="AG66" s="194"/>
      <c r="AH66" s="194"/>
      <c r="AI66" s="194"/>
      <c r="AJ66" s="194"/>
      <c r="AK66" s="194"/>
      <c r="AL66" s="194"/>
      <c r="AM66" s="194"/>
      <c r="AN66" s="194"/>
      <c r="AO66" s="194"/>
      <c r="AQ66" s="2">
        <f ca="1">IF(AQ62="特例なし",0,MIN(AQ25,AQ35)/(25*MIN(AQ26,AQ36))*1/4)</f>
        <v>0</v>
      </c>
      <c r="AR66" s="2" t="s">
        <v>383</v>
      </c>
    </row>
    <row r="67" spans="1:50" ht="18.5" customHeight="1" x14ac:dyDescent="0.2">
      <c r="A67" s="290" t="s">
        <v>300</v>
      </c>
      <c r="B67" s="337"/>
      <c r="C67" s="337"/>
      <c r="D67" s="337"/>
      <c r="E67" s="337"/>
      <c r="F67" s="337"/>
      <c r="G67" s="337"/>
      <c r="H67" s="337"/>
      <c r="I67" s="337"/>
      <c r="J67" s="337"/>
      <c r="K67" s="337"/>
      <c r="L67" s="337"/>
      <c r="M67" s="337"/>
      <c r="N67" s="337"/>
      <c r="O67" s="337"/>
      <c r="P67" s="337"/>
      <c r="Q67" s="337"/>
      <c r="R67" s="337"/>
      <c r="S67" s="337"/>
      <c r="T67" s="337"/>
      <c r="U67" s="337"/>
      <c r="V67" s="337"/>
      <c r="W67" s="337"/>
      <c r="X67" s="337"/>
      <c r="Y67" s="337"/>
      <c r="Z67" s="337"/>
      <c r="AA67" s="337"/>
      <c r="AB67" s="337"/>
      <c r="AC67" s="337"/>
      <c r="AD67" s="337"/>
      <c r="AE67" s="337"/>
      <c r="AF67" s="337"/>
      <c r="AG67" s="337"/>
      <c r="AH67" s="337"/>
      <c r="AI67" s="337"/>
      <c r="AJ67" s="337"/>
      <c r="AK67" s="337"/>
      <c r="AL67" s="337"/>
      <c r="AM67" s="337"/>
      <c r="AN67" s="337"/>
      <c r="AO67" s="337"/>
      <c r="AQ67" s="2">
        <f ca="1">IF(AQ63="特例あり補助員なし",IF(AQ66&lt;0.001,0.001,ROUND(AQ66,3)),0)</f>
        <v>0</v>
      </c>
      <c r="AR67" s="2" t="s">
        <v>384</v>
      </c>
    </row>
    <row r="68" spans="1:50" ht="18.5" customHeight="1" x14ac:dyDescent="0.2">
      <c r="A68" s="2" t="s">
        <v>309</v>
      </c>
      <c r="AQ68" s="2">
        <f ca="1">IF(AQ62="特例なし",0,MIN(AQ25,AQ35)/(20*4/3*MIN(AQ26,AQ36))*1/4)</f>
        <v>0</v>
      </c>
      <c r="AR68" s="2" t="s">
        <v>381</v>
      </c>
    </row>
    <row r="69" spans="1:50" ht="18.5" customHeight="1" x14ac:dyDescent="0.2">
      <c r="A69" s="193" t="str">
        <f ca="1">"　（4号消費者戸数["&amp;IF(AND(AQ72="特例適用外あり",AQ78="特例あり補助員なし"),AQ35&amp;"]－3号消費者戸数["&amp;AQ25&amp;"]）×1／（25×年間実働日数["&amp;AQ36,"－]－3号消費者戸数[－]）×1／（25×年間実働日数[－")&amp;"]）×1／4"</f>
        <v>　（4号消費者戸数[－]－3号消費者戸数[－]）×1／（25×年間実働日数[－]）×1／4</v>
      </c>
      <c r="B69" s="194"/>
      <c r="C69" s="194"/>
      <c r="D69" s="194"/>
      <c r="E69" s="194"/>
      <c r="F69" s="194"/>
      <c r="G69" s="194"/>
      <c r="H69" s="194"/>
      <c r="I69" s="194"/>
      <c r="J69" s="194"/>
      <c r="K69" s="194"/>
      <c r="L69" s="194"/>
      <c r="M69" s="194"/>
      <c r="N69" s="194"/>
      <c r="O69" s="194"/>
      <c r="P69" s="194"/>
      <c r="Q69" s="194"/>
      <c r="R69" s="194"/>
      <c r="S69" s="194"/>
      <c r="T69" s="194"/>
      <c r="U69" s="194"/>
      <c r="V69" s="194"/>
      <c r="W69" s="194"/>
      <c r="X69" s="194"/>
      <c r="Y69" s="194"/>
      <c r="Z69" s="194"/>
      <c r="AA69" s="194"/>
      <c r="AB69" s="194"/>
      <c r="AC69" s="194"/>
      <c r="AD69" s="194"/>
      <c r="AE69" s="194"/>
      <c r="AF69" s="194"/>
      <c r="AG69" s="194"/>
      <c r="AH69" s="194"/>
      <c r="AI69" s="194"/>
      <c r="AJ69" s="194"/>
      <c r="AK69" s="194"/>
      <c r="AL69" s="194"/>
      <c r="AM69" s="194"/>
      <c r="AN69" s="194"/>
      <c r="AO69" s="194"/>
      <c r="AQ69" s="2">
        <f ca="1">IF(AQ62="特例あり",IF(AQ68&lt;0.001,0.001,ROUND(AQ68,3)),0)</f>
        <v>0</v>
      </c>
      <c r="AR69" s="2" t="s">
        <v>382</v>
      </c>
    </row>
    <row r="70" spans="1:50" ht="18.5" customHeight="1" x14ac:dyDescent="0.2">
      <c r="A70" s="193" t="str">
        <f ca="1">"　　　　　　　　　　　　　　　　　　　　　　　　　　　　　　　　＝(d3)["&amp;IF(AND(AQ72="特例適用外あり",AQ78="特例あり補助員なし"),AQ80,"－")&amp;"]・・・⑱"</f>
        <v>　　　　　　　　　　　　　　　　　　　　　　　　　　　　　　　　＝(d3)[－]・・・⑱</v>
      </c>
      <c r="B70" s="194"/>
      <c r="C70" s="194"/>
      <c r="D70" s="194"/>
      <c r="E70" s="194"/>
      <c r="F70" s="194"/>
      <c r="G70" s="194"/>
      <c r="H70" s="194"/>
      <c r="I70" s="194"/>
      <c r="J70" s="194"/>
      <c r="K70" s="194"/>
      <c r="L70" s="194"/>
      <c r="M70" s="194"/>
      <c r="N70" s="194"/>
      <c r="O70" s="194"/>
      <c r="P70" s="194"/>
      <c r="Q70" s="194"/>
      <c r="R70" s="194"/>
      <c r="S70" s="194"/>
      <c r="T70" s="194"/>
      <c r="U70" s="194"/>
      <c r="V70" s="194"/>
      <c r="W70" s="194"/>
      <c r="X70" s="194"/>
      <c r="Y70" s="194"/>
      <c r="Z70" s="194"/>
      <c r="AA70" s="194"/>
      <c r="AB70" s="194"/>
      <c r="AC70" s="194"/>
      <c r="AD70" s="194"/>
      <c r="AE70" s="194"/>
      <c r="AF70" s="194"/>
      <c r="AG70" s="194"/>
      <c r="AH70" s="194"/>
      <c r="AI70" s="194"/>
      <c r="AJ70" s="194"/>
      <c r="AK70" s="194"/>
      <c r="AL70" s="194"/>
      <c r="AM70" s="194"/>
      <c r="AN70" s="194"/>
      <c r="AO70" s="194"/>
      <c r="AQ70" s="2">
        <f ca="1">IF(AQ62="特例なし",0,MIN(AQ25,AQ35)/(25*4/3*MIN(AQ26,AQ36))*1/4)</f>
        <v>0</v>
      </c>
      <c r="AR70" s="2" t="s">
        <v>390</v>
      </c>
    </row>
    <row r="71" spans="1:50" ht="18.5" customHeight="1" x14ac:dyDescent="0.2">
      <c r="A71" s="290" t="s">
        <v>310</v>
      </c>
      <c r="B71" s="337"/>
      <c r="C71" s="337"/>
      <c r="D71" s="337"/>
      <c r="E71" s="337"/>
      <c r="F71" s="337"/>
      <c r="G71" s="337"/>
      <c r="H71" s="337"/>
      <c r="I71" s="337"/>
      <c r="J71" s="337"/>
      <c r="K71" s="337"/>
      <c r="L71" s="337"/>
      <c r="M71" s="337"/>
      <c r="N71" s="337"/>
      <c r="O71" s="337"/>
      <c r="P71" s="337"/>
      <c r="Q71" s="337"/>
      <c r="R71" s="337"/>
      <c r="S71" s="337"/>
      <c r="T71" s="337"/>
      <c r="U71" s="337"/>
      <c r="V71" s="337"/>
      <c r="W71" s="337"/>
      <c r="X71" s="337"/>
      <c r="Y71" s="337"/>
      <c r="Z71" s="337"/>
      <c r="AA71" s="337"/>
      <c r="AB71" s="337"/>
      <c r="AC71" s="337"/>
      <c r="AD71" s="337"/>
      <c r="AE71" s="337"/>
      <c r="AF71" s="337"/>
      <c r="AG71" s="337"/>
      <c r="AH71" s="337"/>
      <c r="AI71" s="337"/>
      <c r="AJ71" s="337"/>
      <c r="AK71" s="337"/>
      <c r="AL71" s="337"/>
      <c r="AM71" s="337"/>
      <c r="AN71" s="337"/>
      <c r="AO71" s="337"/>
      <c r="AQ71" s="2">
        <f ca="1">IF(AQ63="特例あり補助員あり",IF(AQ70&lt;0.001,0.001,ROUND(AQ70,3)),0)</f>
        <v>0</v>
      </c>
      <c r="AR71" s="2" t="s">
        <v>391</v>
      </c>
    </row>
    <row r="72" spans="1:50" ht="18.5" customHeight="1" x14ac:dyDescent="0.2">
      <c r="A72" s="2" t="s">
        <v>311</v>
      </c>
      <c r="AQ72" s="2" t="str">
        <f ca="1">IF(AND(AQ62="特例あり",NOT(AQ25=AQ35)),"特例適用外あり","特例適用外なし")</f>
        <v>特例適用外なし</v>
      </c>
      <c r="AR72" s="2" t="s">
        <v>398</v>
      </c>
    </row>
    <row r="73" spans="1:50" ht="18.5" customHeight="1" x14ac:dyDescent="0.2">
      <c r="A73" s="193" t="str">
        <f ca="1">"　（4号消費者戸数["&amp;IF(AND(AQ72="特例適用外あり",AQ78="特例あり補助員あり"),AQ35&amp;"]－3号消費者戸数["&amp;AQ25&amp;"]）×1／（25×4／3×年間実働日数["&amp;AQ36&amp;"]）","－]－3号消費者戸数[－]）×1／（25×4／3×年間実働日数[－]）")</f>
        <v>　（4号消費者戸数[－]－3号消費者戸数[－]）×1／（25×4／3×年間実働日数[－]）</v>
      </c>
      <c r="B73" s="194"/>
      <c r="C73" s="194"/>
      <c r="D73" s="194"/>
      <c r="E73" s="194"/>
      <c r="F73" s="194"/>
      <c r="G73" s="194"/>
      <c r="H73" s="194"/>
      <c r="I73" s="194"/>
      <c r="J73" s="194"/>
      <c r="K73" s="194"/>
      <c r="L73" s="194"/>
      <c r="M73" s="194"/>
      <c r="N73" s="194"/>
      <c r="O73" s="194"/>
      <c r="P73" s="194"/>
      <c r="Q73" s="194"/>
      <c r="R73" s="194"/>
      <c r="S73" s="194"/>
      <c r="T73" s="194"/>
      <c r="U73" s="194"/>
      <c r="V73" s="194"/>
      <c r="W73" s="194"/>
      <c r="X73" s="194"/>
      <c r="Y73" s="194"/>
      <c r="Z73" s="194"/>
      <c r="AA73" s="194"/>
      <c r="AB73" s="194"/>
      <c r="AC73" s="194"/>
      <c r="AD73" s="194"/>
      <c r="AE73" s="194"/>
      <c r="AF73" s="194"/>
      <c r="AG73" s="194"/>
      <c r="AH73" s="194"/>
      <c r="AI73" s="194"/>
      <c r="AJ73" s="194"/>
      <c r="AK73" s="194"/>
      <c r="AL73" s="194"/>
      <c r="AM73" s="194"/>
      <c r="AN73" s="194"/>
      <c r="AO73" s="194"/>
      <c r="AQ73" s="2" t="str">
        <f ca="1">AQ62&amp;IF(AND(AQ62="特例あり",AQ24="補助員あり"),"補助員あり","補助員なし")</f>
        <v>特例なし補助員なし</v>
      </c>
      <c r="AX73" s="70"/>
    </row>
    <row r="74" spans="1:50" ht="18.5" customHeight="1" x14ac:dyDescent="0.2">
      <c r="A74" s="193" t="str">
        <f ca="1">"　　　　　　　　　　　　　　　　　　　　　　　　　　　　 ×1／4＝(d4)["&amp;IF(AND(AQ72="特例適用外あり",AQ78="特例あり補助員あり"),AQ82,"－")&amp;"]・・・⑲"</f>
        <v>　　　　　　　　　　　　　　　　　　　　　　　　　　　　 ×1／4＝(d4)[－]・・・⑲</v>
      </c>
      <c r="B74" s="194"/>
      <c r="C74" s="194"/>
      <c r="D74" s="194"/>
      <c r="E74" s="194"/>
      <c r="F74" s="194"/>
      <c r="G74" s="194"/>
      <c r="H74" s="194"/>
      <c r="I74" s="194"/>
      <c r="J74" s="194"/>
      <c r="K74" s="194"/>
      <c r="L74" s="194"/>
      <c r="M74" s="194"/>
      <c r="N74" s="194"/>
      <c r="O74" s="194"/>
      <c r="P74" s="194"/>
      <c r="Q74" s="194"/>
      <c r="R74" s="194"/>
      <c r="S74" s="194"/>
      <c r="T74" s="194"/>
      <c r="U74" s="194"/>
      <c r="V74" s="194"/>
      <c r="W74" s="194"/>
      <c r="X74" s="194"/>
      <c r="Y74" s="194"/>
      <c r="Z74" s="194"/>
      <c r="AA74" s="194"/>
      <c r="AB74" s="194"/>
      <c r="AC74" s="194"/>
      <c r="AD74" s="194"/>
      <c r="AE74" s="194"/>
      <c r="AF74" s="194"/>
      <c r="AG74" s="194"/>
      <c r="AH74" s="194"/>
      <c r="AI74" s="194"/>
      <c r="AJ74" s="194"/>
      <c r="AK74" s="194"/>
      <c r="AL74" s="194"/>
      <c r="AM74" s="194"/>
      <c r="AN74" s="194"/>
      <c r="AO74" s="194"/>
      <c r="AQ74" s="2">
        <f ca="1">IF(AQ22="認定なし",0,(AQ25-AQ35)/(30*AQ26)/4)</f>
        <v>0</v>
      </c>
      <c r="AR74" s="2" t="s">
        <v>379</v>
      </c>
      <c r="AX74" s="70"/>
    </row>
    <row r="75" spans="1:50" ht="18.5" customHeight="1" x14ac:dyDescent="0.2">
      <c r="A75" s="290" t="s">
        <v>312</v>
      </c>
      <c r="B75" s="337"/>
      <c r="C75" s="337"/>
      <c r="D75" s="337"/>
      <c r="E75" s="337"/>
      <c r="F75" s="337"/>
      <c r="G75" s="337"/>
      <c r="H75" s="337"/>
      <c r="I75" s="337"/>
      <c r="J75" s="337"/>
      <c r="K75" s="337"/>
      <c r="L75" s="337"/>
      <c r="M75" s="337"/>
      <c r="N75" s="337"/>
      <c r="O75" s="337"/>
      <c r="P75" s="337"/>
      <c r="Q75" s="337"/>
      <c r="R75" s="337"/>
      <c r="S75" s="337"/>
      <c r="T75" s="337"/>
      <c r="U75" s="337"/>
      <c r="V75" s="337"/>
      <c r="W75" s="337"/>
      <c r="X75" s="337"/>
      <c r="Y75" s="337"/>
      <c r="Z75" s="337"/>
      <c r="AA75" s="337"/>
      <c r="AB75" s="337"/>
      <c r="AC75" s="337"/>
      <c r="AD75" s="337"/>
      <c r="AE75" s="337"/>
      <c r="AF75" s="337"/>
      <c r="AG75" s="337"/>
      <c r="AH75" s="337"/>
      <c r="AI75" s="337"/>
      <c r="AJ75" s="337"/>
      <c r="AK75" s="337"/>
      <c r="AL75" s="337"/>
      <c r="AM75" s="337"/>
      <c r="AN75" s="337"/>
      <c r="AO75" s="337"/>
      <c r="AQ75" s="2">
        <f ca="1">IF(AQ35-AQ25&gt;=0,0,IF(AQ74&lt;0.001,0.001,ROUND(AQ74,3)))</f>
        <v>0</v>
      </c>
      <c r="AR75" s="2" t="s">
        <v>380</v>
      </c>
    </row>
    <row r="76" spans="1:50" s="70" customFormat="1" ht="18.5" customHeight="1" x14ac:dyDescent="0.2">
      <c r="B76" s="51"/>
      <c r="C76" s="51"/>
      <c r="D76" s="51"/>
      <c r="E76" s="51"/>
      <c r="F76" s="51"/>
      <c r="G76" s="51"/>
      <c r="H76" s="51"/>
      <c r="I76" s="51"/>
      <c r="J76" s="51"/>
      <c r="K76" s="51"/>
      <c r="L76" s="51"/>
      <c r="M76" s="51"/>
      <c r="N76" s="51"/>
      <c r="O76" s="51"/>
      <c r="P76" s="51"/>
      <c r="Q76" s="51"/>
      <c r="R76" s="51"/>
      <c r="S76" s="51"/>
      <c r="T76" s="51"/>
      <c r="U76" s="51"/>
      <c r="V76" s="51"/>
      <c r="W76" s="51"/>
      <c r="X76" s="51"/>
      <c r="Y76" s="51"/>
      <c r="Z76" s="51"/>
      <c r="AA76" s="51"/>
      <c r="AB76" s="51"/>
      <c r="AC76" s="51"/>
      <c r="AD76" s="51"/>
      <c r="AE76" s="51"/>
      <c r="AF76" s="51"/>
      <c r="AG76" s="51"/>
      <c r="AH76" s="51"/>
      <c r="AI76" s="51"/>
      <c r="AJ76" s="51"/>
      <c r="AK76" s="51"/>
      <c r="AL76" s="51"/>
      <c r="AM76" s="51"/>
      <c r="AN76" s="51"/>
      <c r="AO76" s="51"/>
      <c r="AQ76" s="2">
        <f ca="1">IF(AQ22="認定なし",0,(AQ25-AQ35)/(30*4/3*AQ26)/4)</f>
        <v>0</v>
      </c>
      <c r="AR76" s="2" t="s">
        <v>388</v>
      </c>
      <c r="AS76" s="2"/>
      <c r="AT76" s="2"/>
      <c r="AU76" s="2"/>
      <c r="AX76" s="2"/>
    </row>
    <row r="77" spans="1:50" s="70" customFormat="1" ht="18.5" customHeight="1" x14ac:dyDescent="0.2">
      <c r="A77" s="70" t="str">
        <f>A$1</f>
        <v>滋LP様式第 13-9</v>
      </c>
      <c r="B77" s="51"/>
      <c r="C77" s="51"/>
      <c r="D77" s="51"/>
      <c r="E77" s="51"/>
      <c r="F77" s="51"/>
      <c r="G77" s="51"/>
      <c r="H77" s="89" t="s">
        <v>459</v>
      </c>
      <c r="I77" s="51"/>
      <c r="J77" s="51"/>
      <c r="K77" s="51"/>
      <c r="L77" s="51"/>
      <c r="M77" s="51"/>
      <c r="N77" s="51"/>
      <c r="O77" s="51"/>
      <c r="P77" s="51"/>
      <c r="Q77" s="51"/>
      <c r="R77" s="51"/>
      <c r="S77" s="51"/>
      <c r="T77" s="51"/>
      <c r="U77" s="51"/>
      <c r="V77" s="51"/>
      <c r="W77" s="51"/>
      <c r="X77" s="51"/>
      <c r="Y77" s="51"/>
      <c r="Z77" s="51"/>
      <c r="AA77" s="51"/>
      <c r="AB77" s="51"/>
      <c r="AC77" s="51"/>
      <c r="AD77" s="51"/>
      <c r="AE77" s="51"/>
      <c r="AF77" s="51"/>
      <c r="AG77" s="51"/>
      <c r="AH77" s="51"/>
      <c r="AI77" s="51"/>
      <c r="AJ77" s="51"/>
      <c r="AK77" s="51"/>
      <c r="AL77" s="51"/>
      <c r="AM77" s="51"/>
      <c r="AN77" s="51"/>
      <c r="AO77" s="51"/>
      <c r="AQ77" s="2">
        <f ca="1">IF(AQ35-AQ25&gt;=0,0,IF(AQ76&lt;0.001,0.001,ROUND(AQ76,3)))</f>
        <v>0</v>
      </c>
      <c r="AR77" s="2" t="s">
        <v>389</v>
      </c>
      <c r="AS77" s="2"/>
      <c r="AT77" s="2"/>
      <c r="AX77" s="2"/>
    </row>
    <row r="78" spans="1:50" ht="18.5" customHeight="1" x14ac:dyDescent="0.2">
      <c r="A78" s="340" t="str">
        <f ca="1">A$3</f>
        <v>事業所の名称：入力D5 未入力　入力D10 未入力</v>
      </c>
      <c r="B78" s="340"/>
      <c r="C78" s="340"/>
      <c r="D78" s="340"/>
      <c r="E78" s="340"/>
      <c r="F78" s="340"/>
      <c r="G78" s="340"/>
      <c r="H78" s="340"/>
      <c r="I78" s="340"/>
      <c r="J78" s="340"/>
      <c r="K78" s="340"/>
      <c r="L78" s="340"/>
      <c r="M78" s="340"/>
      <c r="N78" s="340"/>
      <c r="O78" s="340"/>
      <c r="P78" s="340"/>
      <c r="Q78" s="340"/>
      <c r="R78" s="340"/>
      <c r="S78" s="340"/>
      <c r="T78" s="340"/>
      <c r="U78" s="340"/>
      <c r="V78" s="340"/>
      <c r="W78" s="340"/>
      <c r="X78" s="340"/>
      <c r="Y78" s="340"/>
      <c r="Z78" s="340"/>
      <c r="AA78" s="340"/>
      <c r="AB78" s="340"/>
      <c r="AC78" s="340"/>
      <c r="AD78" s="340"/>
      <c r="AE78" s="340"/>
      <c r="AF78" s="340"/>
      <c r="AG78" s="340"/>
      <c r="AH78" s="340"/>
      <c r="AI78" s="340"/>
      <c r="AJ78" s="340"/>
      <c r="AK78" s="340"/>
      <c r="AL78" s="340"/>
      <c r="AM78" s="340"/>
      <c r="AN78" s="340"/>
      <c r="AO78" s="340"/>
      <c r="AQ78" s="2" t="str">
        <f ca="1">AQ62&amp;IF(AND(AQ62="特例あり",AQ34="補助員あり"),"補助員あり","補助員なし")</f>
        <v>特例なし補助員なし</v>
      </c>
      <c r="AU78" s="70"/>
    </row>
    <row r="79" spans="1:50" ht="18.5" customHeight="1" x14ac:dyDescent="0.2">
      <c r="A79" s="25" t="s">
        <v>395</v>
      </c>
      <c r="B79" s="24"/>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24"/>
      <c r="AC79" s="24"/>
      <c r="AD79" s="24"/>
      <c r="AE79" s="24"/>
      <c r="AF79" s="24"/>
      <c r="AG79" s="24"/>
      <c r="AH79" s="24"/>
      <c r="AI79" s="24"/>
      <c r="AJ79" s="24"/>
      <c r="AK79" s="24"/>
      <c r="AL79" s="24"/>
      <c r="AM79" s="24"/>
      <c r="AN79" s="24"/>
      <c r="AO79" s="27"/>
      <c r="AQ79" s="2">
        <f ca="1">IF(AQ32="認定なし",0,(AQ35-AQ25)/(25*AQ36)/4)</f>
        <v>0</v>
      </c>
      <c r="AR79" s="2" t="s">
        <v>378</v>
      </c>
    </row>
    <row r="80" spans="1:50" ht="18.5" customHeight="1" x14ac:dyDescent="0.2">
      <c r="A80" s="285" t="s">
        <v>170</v>
      </c>
      <c r="B80" s="283"/>
      <c r="C80" s="283"/>
      <c r="D80" s="283"/>
      <c r="E80" s="283"/>
      <c r="F80" s="283"/>
      <c r="G80" s="283"/>
      <c r="H80" s="283"/>
      <c r="I80" s="283"/>
      <c r="J80" s="283"/>
      <c r="K80" s="283"/>
      <c r="L80" s="283"/>
      <c r="M80" s="283"/>
      <c r="N80" s="283"/>
      <c r="O80" s="283"/>
      <c r="P80" s="283"/>
      <c r="Q80" s="283"/>
      <c r="R80" s="283"/>
      <c r="S80" s="283"/>
      <c r="T80" s="283"/>
      <c r="U80" s="283"/>
      <c r="V80" s="283"/>
      <c r="W80" s="283"/>
      <c r="X80" s="283"/>
      <c r="Y80" s="283"/>
      <c r="Z80" s="283"/>
      <c r="AA80" s="283"/>
      <c r="AB80" s="283"/>
      <c r="AC80" s="283"/>
      <c r="AD80" s="283"/>
      <c r="AE80" s="283"/>
      <c r="AF80" s="283"/>
      <c r="AG80" s="283"/>
      <c r="AH80" s="283"/>
      <c r="AI80" s="283"/>
      <c r="AJ80" s="283"/>
      <c r="AK80" s="283"/>
      <c r="AL80" s="283"/>
      <c r="AM80" s="283"/>
      <c r="AN80" s="283"/>
      <c r="AO80" s="284"/>
      <c r="AQ80" s="2">
        <f ca="1">IF(AQ25-AQ35&gt;=0,0,IF(AQ79&lt;0.001,0.001,ROUND(AQ79,3)))</f>
        <v>0</v>
      </c>
      <c r="AR80" s="2" t="s">
        <v>387</v>
      </c>
      <c r="AS80" s="70"/>
      <c r="AT80" s="70"/>
    </row>
    <row r="81" spans="1:46" ht="8" customHeight="1" x14ac:dyDescent="0.2">
      <c r="A81" s="26"/>
      <c r="B81" s="26"/>
      <c r="C81" s="26"/>
      <c r="D81" s="26"/>
      <c r="E81" s="26"/>
      <c r="F81" s="26"/>
      <c r="G81" s="26"/>
      <c r="H81" s="26"/>
      <c r="I81" s="26"/>
      <c r="J81" s="26"/>
      <c r="K81" s="26"/>
      <c r="L81" s="26"/>
      <c r="M81" s="26"/>
      <c r="N81" s="26"/>
      <c r="O81" s="26"/>
      <c r="P81" s="26"/>
      <c r="Q81" s="26"/>
      <c r="R81" s="26"/>
      <c r="S81" s="26"/>
      <c r="T81" s="26"/>
      <c r="U81" s="26"/>
      <c r="V81" s="26"/>
      <c r="W81" s="26"/>
      <c r="X81" s="26"/>
      <c r="Y81" s="26"/>
      <c r="Z81" s="26"/>
      <c r="AA81" s="26"/>
      <c r="AB81" s="26"/>
      <c r="AC81" s="26"/>
      <c r="AD81" s="26"/>
      <c r="AE81" s="26"/>
      <c r="AF81" s="26"/>
      <c r="AG81" s="26"/>
      <c r="AH81" s="26"/>
      <c r="AI81" s="26"/>
      <c r="AJ81" s="26"/>
      <c r="AK81" s="26"/>
      <c r="AL81" s="26"/>
      <c r="AM81" s="26"/>
      <c r="AN81" s="26"/>
      <c r="AO81" s="26"/>
      <c r="AQ81" s="2">
        <f ca="1">IF(AQ32="認定なし",0,(AQ35-AQ25)/(25*4/3*AQ36)/4)</f>
        <v>0</v>
      </c>
      <c r="AR81" s="2" t="s">
        <v>385</v>
      </c>
      <c r="AS81" s="70"/>
      <c r="AT81" s="70"/>
    </row>
    <row r="82" spans="1:46" ht="16" customHeight="1" x14ac:dyDescent="0.2">
      <c r="A82" s="24"/>
      <c r="B82" s="24"/>
      <c r="C82" s="24" t="s">
        <v>286</v>
      </c>
      <c r="D82" s="24"/>
      <c r="E82" s="24"/>
      <c r="F82" s="24"/>
      <c r="G82" s="24"/>
      <c r="H82" s="24"/>
      <c r="I82" s="24"/>
      <c r="J82" s="24"/>
      <c r="K82" s="24"/>
      <c r="L82" s="24"/>
      <c r="M82" s="24"/>
      <c r="N82" s="24"/>
      <c r="O82" s="24" t="s">
        <v>288</v>
      </c>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Q82" s="2">
        <f ca="1">IF(AQ25-AQ35&gt;=0,0,IF(AQ81&lt;0.001,0.001,ROUND(AQ81,3)))</f>
        <v>0</v>
      </c>
      <c r="AR82" s="2" t="s">
        <v>386</v>
      </c>
    </row>
    <row r="83" spans="1:46" ht="16" customHeight="1" x14ac:dyDescent="0.2">
      <c r="A83" s="24"/>
      <c r="B83" s="24"/>
      <c r="C83" s="24"/>
      <c r="D83" s="24"/>
      <c r="E83" s="24"/>
      <c r="F83" s="24"/>
      <c r="G83" s="24"/>
      <c r="H83" s="24"/>
      <c r="I83" s="24"/>
      <c r="J83" s="24"/>
      <c r="K83" s="24"/>
      <c r="L83" s="24"/>
      <c r="M83" s="24"/>
      <c r="N83" s="24"/>
      <c r="O83" s="24" t="str">
        <f ca="1">"①式により計算　(a)["&amp;AQ83&amp;"]"</f>
        <v>①式により計算　(a)[－]</v>
      </c>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Q83" s="2" t="str">
        <f ca="1">IF(AQ10="認定あり",AQ13,"－")</f>
        <v>－</v>
      </c>
      <c r="AR83" s="2" t="s">
        <v>314</v>
      </c>
    </row>
    <row r="84" spans="1:46" ht="8" customHeight="1" x14ac:dyDescent="0.2">
      <c r="A84" s="24"/>
      <c r="B84" s="24"/>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Q84" s="2" t="str">
        <f ca="1">IF(AQ15="認定あり",AQ19,"－")</f>
        <v>－</v>
      </c>
      <c r="AR84" s="2" t="s">
        <v>313</v>
      </c>
    </row>
    <row r="85" spans="1:46" ht="18.5" customHeight="1" x14ac:dyDescent="0.2">
      <c r="A85" s="285" t="s">
        <v>171</v>
      </c>
      <c r="B85" s="283"/>
      <c r="C85" s="283"/>
      <c r="D85" s="283"/>
      <c r="E85" s="283"/>
      <c r="F85" s="283"/>
      <c r="G85" s="283"/>
      <c r="H85" s="283"/>
      <c r="I85" s="283"/>
      <c r="J85" s="283"/>
      <c r="K85" s="283"/>
      <c r="L85" s="283"/>
      <c r="M85" s="283"/>
      <c r="N85" s="283"/>
      <c r="O85" s="283"/>
      <c r="P85" s="283"/>
      <c r="Q85" s="283"/>
      <c r="R85" s="283"/>
      <c r="S85" s="283"/>
      <c r="T85" s="283"/>
      <c r="U85" s="283"/>
      <c r="V85" s="283"/>
      <c r="W85" s="283"/>
      <c r="X85" s="283"/>
      <c r="Y85" s="283"/>
      <c r="Z85" s="283"/>
      <c r="AA85" s="283"/>
      <c r="AB85" s="283"/>
      <c r="AC85" s="283"/>
      <c r="AD85" s="283"/>
      <c r="AE85" s="283"/>
      <c r="AF85" s="283"/>
      <c r="AG85" s="283"/>
      <c r="AH85" s="283"/>
      <c r="AI85" s="283"/>
      <c r="AJ85" s="283"/>
      <c r="AK85" s="283"/>
      <c r="AL85" s="283"/>
      <c r="AM85" s="283"/>
      <c r="AN85" s="283"/>
      <c r="AO85" s="284"/>
      <c r="AQ85" s="2" t="str">
        <f ca="1">IF(AQ63="特例あり補助員なし",AQ65,"－")</f>
        <v>－</v>
      </c>
      <c r="AR85" s="2" t="s">
        <v>315</v>
      </c>
    </row>
    <row r="86" spans="1:46" ht="8" customHeight="1" x14ac:dyDescent="0.2">
      <c r="A86" s="24"/>
      <c r="B86" s="24"/>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24"/>
      <c r="AC86" s="24"/>
      <c r="AD86" s="24"/>
      <c r="AE86" s="24"/>
      <c r="AF86" s="24"/>
      <c r="AG86" s="24"/>
      <c r="AH86" s="24"/>
      <c r="AI86" s="24"/>
      <c r="AJ86" s="24"/>
      <c r="AK86" s="24"/>
      <c r="AL86" s="24"/>
      <c r="AM86" s="24"/>
      <c r="AN86" s="24"/>
      <c r="AO86" s="24"/>
      <c r="AQ86" s="2" t="str">
        <f ca="1">IF(AQ63="特例あり補助員あり",AQ69,"－")</f>
        <v>－</v>
      </c>
      <c r="AR86" s="2" t="s">
        <v>316</v>
      </c>
    </row>
    <row r="87" spans="1:46" ht="16" customHeight="1" x14ac:dyDescent="0.2">
      <c r="A87" s="24"/>
      <c r="B87" s="24"/>
      <c r="C87" s="24" t="s">
        <v>286</v>
      </c>
      <c r="D87" s="24"/>
      <c r="E87" s="24"/>
      <c r="F87" s="24"/>
      <c r="G87" s="24"/>
      <c r="H87" s="24"/>
      <c r="I87" s="24"/>
      <c r="J87" s="24"/>
      <c r="K87" s="24"/>
      <c r="L87" s="24"/>
      <c r="M87" s="24"/>
      <c r="N87" s="24"/>
      <c r="O87" s="24" t="s">
        <v>288</v>
      </c>
      <c r="P87" s="24"/>
      <c r="Q87" s="24"/>
      <c r="R87" s="24"/>
      <c r="S87" s="24"/>
      <c r="T87" s="24"/>
      <c r="U87" s="24"/>
      <c r="V87" s="24"/>
      <c r="W87" s="24"/>
      <c r="X87" s="24"/>
      <c r="Y87" s="24"/>
      <c r="Z87" s="24"/>
      <c r="AA87" s="24"/>
      <c r="AB87" s="24"/>
      <c r="AC87" s="24"/>
      <c r="AD87" s="24"/>
      <c r="AE87" s="24"/>
      <c r="AF87" s="24"/>
      <c r="AG87" s="24"/>
      <c r="AH87" s="24"/>
      <c r="AI87" s="24"/>
      <c r="AJ87" s="24"/>
      <c r="AK87" s="24"/>
      <c r="AL87" s="24"/>
      <c r="AM87" s="24"/>
      <c r="AN87" s="24"/>
      <c r="AO87" s="24"/>
      <c r="AQ87" s="2" t="str">
        <f ca="1">IF(AND(AQ22="認定あり",AQ62="特例なし",AQ24="補助員なし"),AQ28,"－")</f>
        <v>－</v>
      </c>
      <c r="AR87" s="2" t="s">
        <v>326</v>
      </c>
    </row>
    <row r="88" spans="1:46" ht="16" customHeight="1" x14ac:dyDescent="0.2">
      <c r="A88" s="24"/>
      <c r="B88" s="24"/>
      <c r="C88" s="24"/>
      <c r="D88" s="24"/>
      <c r="E88" s="24"/>
      <c r="F88" s="24"/>
      <c r="G88" s="24"/>
      <c r="H88" s="24"/>
      <c r="I88" s="24"/>
      <c r="J88" s="24"/>
      <c r="K88" s="24"/>
      <c r="L88" s="24"/>
      <c r="M88" s="24"/>
      <c r="N88" s="24"/>
      <c r="O88" s="24" t="str">
        <f ca="1">"②式により計算　(b)["&amp;AQ84&amp;"]"</f>
        <v>②式により計算　(b)[－]</v>
      </c>
      <c r="P88" s="24"/>
      <c r="Q88" s="24"/>
      <c r="R88" s="24"/>
      <c r="S88" s="24"/>
      <c r="T88" s="24"/>
      <c r="U88" s="24"/>
      <c r="V88" s="24"/>
      <c r="W88" s="24"/>
      <c r="X88" s="24"/>
      <c r="Y88" s="24"/>
      <c r="Z88" s="24"/>
      <c r="AA88" s="24"/>
      <c r="AB88" s="24"/>
      <c r="AC88" s="24"/>
      <c r="AD88" s="24"/>
      <c r="AE88" s="24"/>
      <c r="AF88" s="24"/>
      <c r="AG88" s="24"/>
      <c r="AH88" s="24"/>
      <c r="AI88" s="24"/>
      <c r="AJ88" s="24"/>
      <c r="AK88" s="24"/>
      <c r="AL88" s="24"/>
      <c r="AM88" s="24"/>
      <c r="AN88" s="24"/>
      <c r="AO88" s="24"/>
      <c r="AQ88" s="2" t="str">
        <f ca="1">IF(AND(AQ22="認定あり",AQ62="特例なし",AQ24="補助員あり"),AQ30,"－")</f>
        <v>－</v>
      </c>
      <c r="AR88" s="2" t="s">
        <v>327</v>
      </c>
    </row>
    <row r="89" spans="1:46" ht="16" customHeight="1" x14ac:dyDescent="0.2">
      <c r="A89" s="24"/>
      <c r="B89" s="24"/>
      <c r="C89" s="24"/>
      <c r="D89" s="24"/>
      <c r="E89" s="24"/>
      <c r="F89" s="24"/>
      <c r="G89" s="24"/>
      <c r="H89" s="24"/>
      <c r="I89" s="24"/>
      <c r="J89" s="24"/>
      <c r="K89" s="24"/>
      <c r="L89" s="24"/>
      <c r="M89" s="24"/>
      <c r="N89" s="24"/>
      <c r="O89" s="24" t="str">
        <f ca="1">"⑳式により計算　(h)["&amp;AQ102&amp;"]"</f>
        <v>⑳式により計算　(h)[－]</v>
      </c>
      <c r="P89" s="24"/>
      <c r="Q89" s="24"/>
      <c r="R89" s="24"/>
      <c r="S89" s="24"/>
      <c r="T89" s="24"/>
      <c r="U89" s="24"/>
      <c r="V89" s="24"/>
      <c r="W89" s="24"/>
      <c r="X89" s="24"/>
      <c r="Y89" s="24"/>
      <c r="Z89" s="24"/>
      <c r="AA89" s="24"/>
      <c r="AB89" s="24"/>
      <c r="AC89" s="24"/>
      <c r="AD89" s="24"/>
      <c r="AE89" s="24"/>
      <c r="AF89" s="24"/>
      <c r="AG89" s="24"/>
      <c r="AH89" s="24"/>
      <c r="AI89" s="24"/>
      <c r="AJ89" s="24"/>
      <c r="AK89" s="24"/>
      <c r="AL89" s="24"/>
      <c r="AM89" s="24"/>
      <c r="AN89" s="24"/>
      <c r="AO89" s="24"/>
      <c r="AQ89" s="2" t="str">
        <f ca="1">IF(AND(AQ72="特例適用外あり",AQ73="特例あり補助員なし"),AQ75,"－")</f>
        <v>－</v>
      </c>
      <c r="AR89" s="2" t="s">
        <v>318</v>
      </c>
    </row>
    <row r="90" spans="1:46" ht="8" customHeight="1" x14ac:dyDescent="0.2">
      <c r="A90" s="24"/>
      <c r="B90" s="24"/>
      <c r="C90" s="24"/>
      <c r="D90" s="24"/>
      <c r="E90" s="24"/>
      <c r="F90" s="24"/>
      <c r="G90" s="24"/>
      <c r="H90" s="24"/>
      <c r="I90" s="24"/>
      <c r="J90" s="24"/>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Q90" s="2" t="str">
        <f ca="1">IF(AND(AQ72="特例適用外あり",AQ73="特例あり補助員あり"),AQ77,"－")</f>
        <v>－</v>
      </c>
      <c r="AR90" s="2" t="s">
        <v>319</v>
      </c>
    </row>
    <row r="91" spans="1:46" ht="15" customHeight="1" x14ac:dyDescent="0.2">
      <c r="A91" s="376" t="s">
        <v>351</v>
      </c>
      <c r="B91" s="377"/>
      <c r="C91" s="377"/>
      <c r="D91" s="377"/>
      <c r="E91" s="377"/>
      <c r="F91" s="377"/>
      <c r="G91" s="377"/>
      <c r="H91" s="377"/>
      <c r="I91" s="377"/>
      <c r="J91" s="377"/>
      <c r="K91" s="377"/>
      <c r="L91" s="377"/>
      <c r="M91" s="377"/>
      <c r="N91" s="377"/>
      <c r="O91" s="377"/>
      <c r="P91" s="377"/>
      <c r="Q91" s="377"/>
      <c r="R91" s="377"/>
      <c r="S91" s="377"/>
      <c r="T91" s="377"/>
      <c r="U91" s="377"/>
      <c r="V91" s="377"/>
      <c r="W91" s="377"/>
      <c r="X91" s="377"/>
      <c r="Y91" s="377"/>
      <c r="Z91" s="377"/>
      <c r="AA91" s="377"/>
      <c r="AB91" s="377"/>
      <c r="AC91" s="377"/>
      <c r="AD91" s="377"/>
      <c r="AE91" s="377"/>
      <c r="AF91" s="377"/>
      <c r="AG91" s="377"/>
      <c r="AH91" s="377"/>
      <c r="AI91" s="377"/>
      <c r="AJ91" s="377"/>
      <c r="AK91" s="377"/>
      <c r="AL91" s="377"/>
      <c r="AM91" s="377"/>
      <c r="AN91" s="377"/>
      <c r="AO91" s="378"/>
      <c r="AQ91" s="2" t="str">
        <f ca="1">IF(AND(AQ32="認定あり",AQ62="特例なし",AQ34="補助員なし"),AQ38,"－")</f>
        <v>－</v>
      </c>
      <c r="AR91" s="2" t="s">
        <v>328</v>
      </c>
    </row>
    <row r="92" spans="1:46" ht="15" customHeight="1" x14ac:dyDescent="0.2">
      <c r="A92" s="379" t="s">
        <v>352</v>
      </c>
      <c r="B92" s="380"/>
      <c r="C92" s="380"/>
      <c r="D92" s="380"/>
      <c r="E92" s="380"/>
      <c r="F92" s="380"/>
      <c r="G92" s="380"/>
      <c r="H92" s="380"/>
      <c r="I92" s="380"/>
      <c r="J92" s="380"/>
      <c r="K92" s="380"/>
      <c r="L92" s="380"/>
      <c r="M92" s="380"/>
      <c r="N92" s="380"/>
      <c r="O92" s="380"/>
      <c r="P92" s="380"/>
      <c r="Q92" s="380"/>
      <c r="R92" s="380"/>
      <c r="S92" s="380"/>
      <c r="T92" s="380"/>
      <c r="U92" s="380"/>
      <c r="V92" s="380"/>
      <c r="W92" s="380"/>
      <c r="X92" s="380"/>
      <c r="Y92" s="380"/>
      <c r="Z92" s="380"/>
      <c r="AA92" s="380"/>
      <c r="AB92" s="380"/>
      <c r="AC92" s="380"/>
      <c r="AD92" s="380"/>
      <c r="AE92" s="380"/>
      <c r="AF92" s="380"/>
      <c r="AG92" s="380"/>
      <c r="AH92" s="380"/>
      <c r="AI92" s="380"/>
      <c r="AJ92" s="380"/>
      <c r="AK92" s="380"/>
      <c r="AL92" s="380"/>
      <c r="AM92" s="380"/>
      <c r="AN92" s="380"/>
      <c r="AO92" s="381"/>
      <c r="AQ92" s="2" t="str">
        <f ca="1">IF(AND(AQ32="認定あり",AQ62="特例なし",AQ34="補助員あり"),AQ40,"－")</f>
        <v>－</v>
      </c>
      <c r="AR92" s="2" t="s">
        <v>344</v>
      </c>
    </row>
    <row r="93" spans="1:46" ht="8" customHeight="1" x14ac:dyDescent="0.2">
      <c r="A93" s="24"/>
      <c r="B93" s="24"/>
      <c r="C93" s="24"/>
      <c r="D93" s="24"/>
      <c r="E93" s="24"/>
      <c r="F93" s="24"/>
      <c r="H93" s="24"/>
      <c r="I93" s="24"/>
      <c r="J93" s="24"/>
      <c r="K93" s="24"/>
      <c r="L93" s="24"/>
      <c r="M93" s="24"/>
      <c r="N93" s="24"/>
      <c r="O93" s="24"/>
      <c r="P93" s="24"/>
      <c r="Q93" s="24"/>
      <c r="R93" s="24"/>
      <c r="S93" s="24"/>
      <c r="T93" s="24"/>
      <c r="U93" s="24"/>
      <c r="V93" s="24"/>
      <c r="W93" s="24"/>
      <c r="X93" s="24"/>
      <c r="Z93" s="24"/>
      <c r="AA93" s="24"/>
      <c r="AB93" s="24"/>
      <c r="AC93" s="24"/>
      <c r="AD93" s="24"/>
      <c r="AE93" s="24"/>
      <c r="AF93" s="24"/>
      <c r="AG93" s="24"/>
      <c r="AH93" s="24"/>
      <c r="AI93" s="24"/>
      <c r="AJ93" s="24"/>
      <c r="AK93" s="24"/>
      <c r="AL93" s="24"/>
      <c r="AM93" s="24"/>
      <c r="AN93" s="24"/>
      <c r="AO93" s="24"/>
      <c r="AQ93" s="2" t="str">
        <f ca="1">IF(AND(AQ72="特例適用外あり",AQ78="特例あり補助員なし"),AQ80,"－")</f>
        <v>－</v>
      </c>
      <c r="AR93" s="2" t="s">
        <v>320</v>
      </c>
    </row>
    <row r="94" spans="1:46" ht="16" customHeight="1" x14ac:dyDescent="0.2">
      <c r="A94" s="24"/>
      <c r="B94" s="24"/>
      <c r="C94" s="24" t="s">
        <v>287</v>
      </c>
      <c r="D94" s="24"/>
      <c r="E94" s="24"/>
      <c r="F94" s="24"/>
      <c r="H94" s="24"/>
      <c r="I94" s="24" t="s">
        <v>324</v>
      </c>
      <c r="J94" s="24"/>
      <c r="K94" s="24"/>
      <c r="L94" s="24"/>
      <c r="M94" s="24"/>
      <c r="N94" s="24"/>
      <c r="O94" s="24"/>
      <c r="P94" s="24"/>
      <c r="Q94" s="24"/>
      <c r="R94" s="24"/>
      <c r="S94" s="24"/>
      <c r="T94" s="24"/>
      <c r="U94" s="24"/>
      <c r="V94" s="24"/>
      <c r="W94" s="24"/>
      <c r="X94" s="24"/>
      <c r="Z94" s="24"/>
      <c r="AA94" s="24" t="s">
        <v>325</v>
      </c>
      <c r="AB94" s="24"/>
      <c r="AC94" s="24"/>
      <c r="AD94" s="24"/>
      <c r="AE94" s="24"/>
      <c r="AF94" s="24"/>
      <c r="AG94" s="24"/>
      <c r="AH94" s="24"/>
      <c r="AI94" s="24"/>
      <c r="AJ94" s="24"/>
      <c r="AK94" s="24"/>
      <c r="AL94" s="24"/>
      <c r="AM94" s="24"/>
      <c r="AN94" s="24"/>
      <c r="AO94" s="24"/>
      <c r="AQ94" s="2" t="str">
        <f ca="1">IF(AND(AQ72="特例適用外あり",AQ78="特例あり補助員あり"),AQ82,"－")</f>
        <v>－</v>
      </c>
      <c r="AR94" s="2" t="s">
        <v>321</v>
      </c>
    </row>
    <row r="95" spans="1:46" ht="16" customHeight="1" x14ac:dyDescent="0.2">
      <c r="A95" s="24"/>
      <c r="B95" s="24"/>
      <c r="C95" s="24"/>
      <c r="D95" s="24"/>
      <c r="E95" s="24"/>
      <c r="F95" s="24"/>
      <c r="H95" s="24"/>
      <c r="I95" s="24" t="str">
        <f ca="1">"⑫式により計算　(cd1)["&amp;AQ85&amp;"]"</f>
        <v>⑫式により計算　(cd1)[－]</v>
      </c>
      <c r="J95" s="24"/>
      <c r="K95" s="24"/>
      <c r="L95" s="24"/>
      <c r="M95" s="24"/>
      <c r="N95" s="24"/>
      <c r="O95" s="24"/>
      <c r="P95" s="24"/>
      <c r="Q95" s="24"/>
      <c r="R95" s="24"/>
      <c r="S95" s="24"/>
      <c r="T95" s="24"/>
      <c r="U95" s="24"/>
      <c r="V95" s="24"/>
      <c r="W95" s="24"/>
      <c r="X95" s="24"/>
      <c r="Z95" s="24"/>
      <c r="AA95" s="24" t="str">
        <f ca="1">"⑭式により計算　(cd2)["&amp;AQ86&amp;"]"</f>
        <v>⑭式により計算　(cd2)[－]</v>
      </c>
      <c r="AB95" s="24"/>
      <c r="AC95" s="24"/>
      <c r="AD95" s="24"/>
      <c r="AE95" s="24"/>
      <c r="AF95" s="24"/>
      <c r="AG95" s="24"/>
      <c r="AH95" s="24"/>
      <c r="AI95" s="24"/>
      <c r="AJ95" s="24"/>
      <c r="AK95" s="24"/>
      <c r="AL95" s="24"/>
      <c r="AM95" s="24"/>
      <c r="AN95" s="24"/>
      <c r="AO95" s="24"/>
      <c r="AQ95" s="2" t="str">
        <f ca="1">IF(AND(AQ62="特例あり",AQ34="補助員なし"),AQ67,"－")</f>
        <v>－</v>
      </c>
      <c r="AR95" s="2" t="s">
        <v>392</v>
      </c>
    </row>
    <row r="96" spans="1:46" ht="16" customHeight="1" x14ac:dyDescent="0.2">
      <c r="A96" s="24"/>
      <c r="B96" s="24"/>
      <c r="C96" s="24"/>
      <c r="D96" s="24"/>
      <c r="E96" s="24"/>
      <c r="F96" s="24"/>
      <c r="H96" s="24"/>
      <c r="I96" s="24" t="str">
        <f ca="1">"⑬式により計算　(d5)["&amp;AQ95&amp;"]"</f>
        <v>⑬式により計算　(d5)[－]</v>
      </c>
      <c r="J96" s="24"/>
      <c r="K96" s="24"/>
      <c r="L96" s="24"/>
      <c r="M96" s="24"/>
      <c r="N96" s="24"/>
      <c r="O96" s="24"/>
      <c r="P96" s="24"/>
      <c r="Q96" s="24"/>
      <c r="R96" s="24"/>
      <c r="S96" s="24"/>
      <c r="T96" s="24"/>
      <c r="U96" s="24"/>
      <c r="V96" s="24"/>
      <c r="W96" s="24"/>
      <c r="X96" s="24"/>
      <c r="Z96" s="24"/>
      <c r="AA96" s="24" t="str">
        <f ca="1">"⑮式により計算　(d6)["&amp;AQ96&amp;"]"</f>
        <v>⑮式により計算　(d6)[－]</v>
      </c>
      <c r="AB96" s="24"/>
      <c r="AC96" s="24"/>
      <c r="AD96" s="24"/>
      <c r="AE96" s="24"/>
      <c r="AF96" s="24"/>
      <c r="AG96" s="24"/>
      <c r="AH96" s="24"/>
      <c r="AI96" s="24"/>
      <c r="AJ96" s="24"/>
      <c r="AK96" s="24"/>
      <c r="AL96" s="24"/>
      <c r="AM96" s="24"/>
      <c r="AN96" s="24"/>
      <c r="AO96" s="24"/>
      <c r="AQ96" s="2" t="str">
        <f ca="1">IF(AND(AQ62="特例あり",AQ34="補助員あり"),AQ71,"－")</f>
        <v>－</v>
      </c>
      <c r="AR96" s="2" t="s">
        <v>393</v>
      </c>
    </row>
    <row r="97" spans="1:44" ht="8" customHeight="1" x14ac:dyDescent="0.2">
      <c r="A97" s="24"/>
      <c r="B97" s="24"/>
      <c r="C97" s="24"/>
      <c r="D97" s="24"/>
      <c r="E97" s="24"/>
      <c r="F97" s="24"/>
      <c r="H97" s="24"/>
      <c r="I97" s="24"/>
      <c r="J97" s="24"/>
      <c r="K97" s="24"/>
      <c r="L97" s="24"/>
      <c r="M97" s="24"/>
      <c r="N97" s="24"/>
      <c r="O97" s="24"/>
      <c r="P97" s="24"/>
      <c r="Q97" s="24"/>
      <c r="R97" s="24"/>
      <c r="S97" s="24"/>
      <c r="T97" s="24"/>
      <c r="U97" s="24"/>
      <c r="V97" s="24"/>
      <c r="W97" s="24"/>
      <c r="X97" s="24"/>
      <c r="Z97" s="24"/>
      <c r="AA97" s="24"/>
      <c r="AB97" s="24"/>
      <c r="AC97" s="24"/>
      <c r="AD97" s="24"/>
      <c r="AE97" s="24"/>
      <c r="AF97" s="24"/>
      <c r="AG97" s="24"/>
      <c r="AH97" s="24"/>
      <c r="AI97" s="24"/>
      <c r="AJ97" s="24"/>
      <c r="AK97" s="24"/>
      <c r="AL97" s="24"/>
      <c r="AM97" s="24"/>
      <c r="AN97" s="24"/>
      <c r="AO97" s="24"/>
      <c r="AQ97" s="2" t="str">
        <f ca="1">IF(AND(AQ42="認定あり",AQ44="特例なし"),AQ48,"－")</f>
        <v>－</v>
      </c>
      <c r="AR97" s="2" t="s">
        <v>345</v>
      </c>
    </row>
    <row r="98" spans="1:44" ht="18.5" customHeight="1" x14ac:dyDescent="0.2">
      <c r="A98" s="285" t="s">
        <v>172</v>
      </c>
      <c r="B98" s="283"/>
      <c r="C98" s="283"/>
      <c r="D98" s="283"/>
      <c r="E98" s="283"/>
      <c r="F98" s="283"/>
      <c r="G98" s="283"/>
      <c r="H98" s="283"/>
      <c r="I98" s="283"/>
      <c r="J98" s="283"/>
      <c r="K98" s="283"/>
      <c r="L98" s="283"/>
      <c r="M98" s="283"/>
      <c r="N98" s="283"/>
      <c r="O98" s="283"/>
      <c r="P98" s="283"/>
      <c r="Q98" s="283"/>
      <c r="R98" s="283"/>
      <c r="S98" s="283"/>
      <c r="T98" s="283"/>
      <c r="U98" s="283"/>
      <c r="V98" s="283"/>
      <c r="W98" s="283"/>
      <c r="X98" s="283"/>
      <c r="Y98" s="283"/>
      <c r="Z98" s="283"/>
      <c r="AA98" s="283"/>
      <c r="AB98" s="283"/>
      <c r="AC98" s="283"/>
      <c r="AD98" s="283"/>
      <c r="AE98" s="283"/>
      <c r="AF98" s="283"/>
      <c r="AG98" s="283"/>
      <c r="AH98" s="283"/>
      <c r="AI98" s="283"/>
      <c r="AJ98" s="283"/>
      <c r="AK98" s="283"/>
      <c r="AL98" s="283"/>
      <c r="AM98" s="283"/>
      <c r="AN98" s="283"/>
      <c r="AO98" s="284"/>
      <c r="AQ98" s="2" t="str">
        <f ca="1">IF(AND(AQ42="認定あり",AQ44="特例あり"),AQ50,"－")</f>
        <v>－</v>
      </c>
      <c r="AR98" s="2" t="s">
        <v>346</v>
      </c>
    </row>
    <row r="99" spans="1:44" ht="8" customHeight="1" x14ac:dyDescent="0.2">
      <c r="A99" s="24"/>
      <c r="B99" s="24"/>
      <c r="C99" s="24"/>
      <c r="D99" s="24"/>
      <c r="E99" s="24"/>
      <c r="F99" s="24"/>
      <c r="H99" s="24"/>
      <c r="I99" s="24"/>
      <c r="J99" s="24"/>
      <c r="K99" s="24"/>
      <c r="L99" s="24"/>
      <c r="M99" s="24"/>
      <c r="N99" s="24"/>
      <c r="O99" s="24"/>
      <c r="P99" s="24"/>
      <c r="Q99" s="24"/>
      <c r="R99" s="24"/>
      <c r="S99" s="24"/>
      <c r="T99" s="24"/>
      <c r="U99" s="24"/>
      <c r="V99" s="24"/>
      <c r="W99" s="24"/>
      <c r="X99" s="24"/>
      <c r="Z99" s="24"/>
      <c r="AA99" s="24"/>
      <c r="AB99" s="24"/>
      <c r="AC99" s="24"/>
      <c r="AD99" s="24"/>
      <c r="AE99" s="24"/>
      <c r="AF99" s="24"/>
      <c r="AG99" s="24"/>
      <c r="AH99" s="24"/>
      <c r="AI99" s="24"/>
      <c r="AJ99" s="24"/>
      <c r="AK99" s="24"/>
      <c r="AL99" s="24"/>
      <c r="AM99" s="24"/>
      <c r="AN99" s="24"/>
      <c r="AO99" s="24"/>
      <c r="AQ99" s="2" t="str">
        <f ca="1">IF(AQ52="認定あり",AQ55,"－")</f>
        <v>－</v>
      </c>
      <c r="AR99" s="2" t="s">
        <v>317</v>
      </c>
    </row>
    <row r="100" spans="1:44" ht="16" customHeight="1" x14ac:dyDescent="0.2">
      <c r="A100" s="24"/>
      <c r="B100" s="24"/>
      <c r="C100" s="24" t="s">
        <v>286</v>
      </c>
      <c r="D100" s="24"/>
      <c r="E100" s="24"/>
      <c r="F100" s="24"/>
      <c r="H100" s="24"/>
      <c r="I100" s="24" t="s">
        <v>322</v>
      </c>
      <c r="J100" s="24"/>
      <c r="K100" s="24"/>
      <c r="L100" s="24"/>
      <c r="M100" s="24"/>
      <c r="N100" s="24"/>
      <c r="O100" s="24"/>
      <c r="P100" s="24"/>
      <c r="Q100" s="24"/>
      <c r="R100" s="24"/>
      <c r="S100" s="24"/>
      <c r="T100" s="24"/>
      <c r="U100" s="24"/>
      <c r="V100" s="24"/>
      <c r="W100" s="24"/>
      <c r="X100" s="24"/>
      <c r="Z100" s="24"/>
      <c r="AA100" s="24" t="s">
        <v>323</v>
      </c>
      <c r="AB100" s="24"/>
      <c r="AC100" s="24"/>
      <c r="AD100" s="24"/>
      <c r="AE100" s="24"/>
      <c r="AF100" s="24"/>
      <c r="AG100" s="24"/>
      <c r="AH100" s="24"/>
      <c r="AI100" s="24"/>
      <c r="AJ100" s="24"/>
      <c r="AK100" s="24"/>
      <c r="AL100" s="24"/>
      <c r="AM100" s="24"/>
      <c r="AN100" s="24"/>
      <c r="AO100" s="24"/>
      <c r="AQ100" s="2" t="str">
        <f ca="1">IF(AND(AQ57="認定あり",AQ58&lt;=20000),AQ60,"－")</f>
        <v>－</v>
      </c>
      <c r="AR100" s="2" t="s">
        <v>347</v>
      </c>
    </row>
    <row r="101" spans="1:44" ht="16" customHeight="1" x14ac:dyDescent="0.2">
      <c r="A101" s="24"/>
      <c r="B101" s="24"/>
      <c r="C101" s="24" t="s">
        <v>399</v>
      </c>
      <c r="D101" s="24"/>
      <c r="E101" s="24"/>
      <c r="F101" s="24"/>
      <c r="H101" s="24"/>
      <c r="I101" s="24" t="str">
        <f ca="1">"③式により計算　(c1)["&amp;AQ87&amp;"]"</f>
        <v>③式により計算　(c1)[－]</v>
      </c>
      <c r="J101" s="24"/>
      <c r="K101" s="24"/>
      <c r="L101" s="24"/>
      <c r="M101" s="24"/>
      <c r="N101" s="24"/>
      <c r="O101" s="24"/>
      <c r="P101" s="24"/>
      <c r="Q101" s="24"/>
      <c r="R101" s="24"/>
      <c r="S101" s="24"/>
      <c r="T101" s="24"/>
      <c r="U101" s="24"/>
      <c r="V101" s="24"/>
      <c r="W101" s="24"/>
      <c r="X101" s="24"/>
      <c r="Z101" s="24"/>
      <c r="AA101" s="24" t="str">
        <f ca="1">"④式により計算　(c2)["&amp;AQ88&amp;"]"</f>
        <v>④式により計算　(c2)[－]</v>
      </c>
      <c r="AB101" s="24"/>
      <c r="AC101" s="24"/>
      <c r="AD101" s="24"/>
      <c r="AE101" s="24"/>
      <c r="AF101" s="24"/>
      <c r="AG101" s="24"/>
      <c r="AH101" s="24"/>
      <c r="AI101" s="24"/>
      <c r="AJ101" s="24"/>
      <c r="AK101" s="24"/>
      <c r="AL101" s="24"/>
      <c r="AM101" s="24"/>
      <c r="AN101" s="24"/>
      <c r="AO101" s="24"/>
      <c r="AQ101" s="2" t="str">
        <f ca="1">IF(AND(AQ57="認定あり",AQ58&gt;20000),AQ61,"－")</f>
        <v>－</v>
      </c>
      <c r="AR101" s="2" t="s">
        <v>348</v>
      </c>
    </row>
    <row r="102" spans="1:44" ht="16" customHeight="1" x14ac:dyDescent="0.2">
      <c r="A102" s="24"/>
      <c r="B102" s="24"/>
      <c r="C102" s="24"/>
      <c r="D102" s="24"/>
      <c r="E102" s="24"/>
      <c r="F102" s="24"/>
      <c r="H102" s="24"/>
      <c r="I102" s="24" t="s">
        <v>324</v>
      </c>
      <c r="J102" s="24"/>
      <c r="K102" s="24"/>
      <c r="L102" s="24"/>
      <c r="M102" s="24"/>
      <c r="N102" s="24"/>
      <c r="O102" s="24"/>
      <c r="P102" s="24"/>
      <c r="Q102" s="24"/>
      <c r="R102" s="24"/>
      <c r="S102" s="24"/>
      <c r="T102" s="24"/>
      <c r="U102" s="24"/>
      <c r="V102" s="24"/>
      <c r="W102" s="24"/>
      <c r="X102" s="24"/>
      <c r="Z102" s="24"/>
      <c r="AA102" s="24" t="s">
        <v>325</v>
      </c>
      <c r="AB102" s="24"/>
      <c r="AC102" s="24"/>
      <c r="AD102" s="24"/>
      <c r="AE102" s="24"/>
      <c r="AF102" s="24"/>
      <c r="AG102" s="24"/>
      <c r="AH102" s="24"/>
      <c r="AI102" s="24"/>
      <c r="AJ102" s="24"/>
      <c r="AK102" s="24"/>
      <c r="AL102" s="24"/>
      <c r="AM102" s="24"/>
      <c r="AN102" s="24"/>
      <c r="AO102" s="24"/>
      <c r="AQ102" s="2" t="str">
        <f ca="1">IF(AQ15="認定あり",AQ20,"－")</f>
        <v>－</v>
      </c>
      <c r="AR102" s="2" t="s">
        <v>297</v>
      </c>
    </row>
    <row r="103" spans="1:44" ht="16" customHeight="1" x14ac:dyDescent="0.2">
      <c r="A103" s="24"/>
      <c r="B103" s="24"/>
      <c r="C103" s="24"/>
      <c r="D103" s="24"/>
      <c r="E103" s="24"/>
      <c r="F103" s="24"/>
      <c r="H103" s="24"/>
      <c r="I103" s="24" t="str">
        <f ca="1">"⑯式により計算　(c3)["&amp;AQ89&amp;"]"</f>
        <v>⑯式により計算　(c3)[－]</v>
      </c>
      <c r="J103" s="24"/>
      <c r="K103" s="24"/>
      <c r="L103" s="24"/>
      <c r="M103" s="24"/>
      <c r="N103" s="24"/>
      <c r="O103" s="24"/>
      <c r="P103" s="24"/>
      <c r="Q103" s="24"/>
      <c r="R103" s="24"/>
      <c r="S103" s="24"/>
      <c r="T103" s="24"/>
      <c r="U103" s="24"/>
      <c r="V103" s="24"/>
      <c r="W103" s="24"/>
      <c r="X103" s="24"/>
      <c r="Z103" s="24"/>
      <c r="AA103" s="24" t="str">
        <f ca="1">"⑰式により計算　(c4)["&amp;AQ90&amp;"]"</f>
        <v>⑰式により計算　(c4)[－]</v>
      </c>
      <c r="AB103" s="24"/>
      <c r="AC103" s="24"/>
      <c r="AD103" s="24"/>
      <c r="AE103" s="24"/>
      <c r="AF103" s="24"/>
      <c r="AG103" s="24"/>
      <c r="AH103" s="24"/>
      <c r="AI103" s="24"/>
      <c r="AJ103" s="24"/>
      <c r="AK103" s="24"/>
      <c r="AL103" s="24"/>
      <c r="AM103" s="24"/>
      <c r="AN103" s="24"/>
      <c r="AO103" s="24"/>
    </row>
    <row r="104" spans="1:44" ht="8" customHeight="1" x14ac:dyDescent="0.2">
      <c r="A104" s="24"/>
      <c r="B104" s="24"/>
      <c r="C104" s="24"/>
      <c r="D104" s="24"/>
      <c r="E104" s="24"/>
      <c r="F104" s="24"/>
      <c r="H104" s="24"/>
      <c r="I104" s="24"/>
      <c r="J104" s="24"/>
      <c r="K104" s="24"/>
      <c r="L104" s="24"/>
      <c r="M104" s="24"/>
      <c r="N104" s="24"/>
      <c r="O104" s="24"/>
      <c r="P104" s="24"/>
      <c r="Q104" s="24"/>
      <c r="R104" s="24"/>
      <c r="S104" s="24"/>
      <c r="T104" s="24"/>
      <c r="U104" s="24"/>
      <c r="V104" s="24"/>
      <c r="W104" s="24"/>
      <c r="X104" s="24"/>
      <c r="Z104" s="24"/>
      <c r="AA104" s="24"/>
      <c r="AB104" s="24"/>
      <c r="AC104" s="24"/>
      <c r="AD104" s="24"/>
      <c r="AE104" s="24"/>
      <c r="AF104" s="24"/>
      <c r="AG104" s="24"/>
      <c r="AH104" s="24"/>
      <c r="AI104" s="24"/>
      <c r="AJ104" s="24"/>
      <c r="AK104" s="24"/>
      <c r="AL104" s="24"/>
      <c r="AM104" s="24"/>
      <c r="AN104" s="24"/>
      <c r="AO104" s="24"/>
    </row>
    <row r="105" spans="1:44" ht="18.5" customHeight="1" x14ac:dyDescent="0.2">
      <c r="A105" s="285" t="s">
        <v>186</v>
      </c>
      <c r="B105" s="283"/>
      <c r="C105" s="283"/>
      <c r="D105" s="283"/>
      <c r="E105" s="283"/>
      <c r="F105" s="283"/>
      <c r="G105" s="283"/>
      <c r="H105" s="283"/>
      <c r="I105" s="283"/>
      <c r="J105" s="283"/>
      <c r="K105" s="283"/>
      <c r="L105" s="283"/>
      <c r="M105" s="283"/>
      <c r="N105" s="283"/>
      <c r="O105" s="283"/>
      <c r="P105" s="283"/>
      <c r="Q105" s="283"/>
      <c r="R105" s="283"/>
      <c r="S105" s="283"/>
      <c r="T105" s="283"/>
      <c r="U105" s="283"/>
      <c r="V105" s="283"/>
      <c r="W105" s="283"/>
      <c r="X105" s="283"/>
      <c r="Y105" s="283"/>
      <c r="Z105" s="283"/>
      <c r="AA105" s="283"/>
      <c r="AB105" s="283"/>
      <c r="AC105" s="283"/>
      <c r="AD105" s="283"/>
      <c r="AE105" s="283"/>
      <c r="AF105" s="283"/>
      <c r="AG105" s="283"/>
      <c r="AH105" s="283"/>
      <c r="AI105" s="283"/>
      <c r="AJ105" s="283"/>
      <c r="AK105" s="283"/>
      <c r="AL105" s="283"/>
      <c r="AM105" s="283"/>
      <c r="AN105" s="283"/>
      <c r="AO105" s="284"/>
    </row>
    <row r="106" spans="1:44" ht="8" customHeight="1" x14ac:dyDescent="0.2">
      <c r="A106" s="24"/>
      <c r="B106" s="24"/>
      <c r="C106" s="24"/>
      <c r="D106" s="24"/>
      <c r="E106" s="24"/>
      <c r="F106" s="24"/>
      <c r="H106" s="24"/>
      <c r="I106" s="24"/>
      <c r="J106" s="24"/>
      <c r="K106" s="24"/>
      <c r="L106" s="24"/>
      <c r="M106" s="24"/>
      <c r="N106" s="24"/>
      <c r="O106" s="24"/>
      <c r="P106" s="24"/>
      <c r="Q106" s="24"/>
      <c r="R106" s="24"/>
      <c r="S106" s="24"/>
      <c r="T106" s="24"/>
      <c r="U106" s="24"/>
      <c r="V106" s="24"/>
      <c r="W106" s="24"/>
      <c r="X106" s="24"/>
      <c r="Z106" s="24"/>
      <c r="AA106" s="24"/>
      <c r="AB106" s="24"/>
      <c r="AC106" s="24"/>
      <c r="AD106" s="24"/>
      <c r="AE106" s="24"/>
      <c r="AF106" s="24"/>
      <c r="AG106" s="24"/>
      <c r="AH106" s="24"/>
      <c r="AI106" s="24"/>
      <c r="AJ106" s="24"/>
      <c r="AK106" s="24"/>
      <c r="AL106" s="24"/>
      <c r="AM106" s="24"/>
      <c r="AN106" s="24"/>
      <c r="AO106" s="24"/>
    </row>
    <row r="107" spans="1:44" ht="16" customHeight="1" x14ac:dyDescent="0.2">
      <c r="A107" s="24"/>
      <c r="B107" s="24"/>
      <c r="C107" s="24" t="s">
        <v>286</v>
      </c>
      <c r="D107" s="24"/>
      <c r="E107" s="24"/>
      <c r="F107" s="24"/>
      <c r="H107" s="24"/>
      <c r="I107" s="24" t="s">
        <v>322</v>
      </c>
      <c r="J107" s="24"/>
      <c r="K107" s="24"/>
      <c r="L107" s="24"/>
      <c r="M107" s="24"/>
      <c r="N107" s="24"/>
      <c r="O107" s="24"/>
      <c r="P107" s="24"/>
      <c r="Q107" s="24"/>
      <c r="R107" s="24"/>
      <c r="S107" s="24"/>
      <c r="T107" s="24"/>
      <c r="U107" s="24"/>
      <c r="V107" s="24"/>
      <c r="W107" s="24"/>
      <c r="X107" s="24"/>
      <c r="Z107" s="24"/>
      <c r="AA107" s="24" t="s">
        <v>323</v>
      </c>
      <c r="AB107" s="24"/>
      <c r="AC107" s="24"/>
      <c r="AD107" s="24"/>
      <c r="AE107" s="24"/>
      <c r="AF107" s="24"/>
      <c r="AG107" s="24"/>
      <c r="AH107" s="24"/>
      <c r="AI107" s="24"/>
      <c r="AJ107" s="24"/>
      <c r="AK107" s="24"/>
      <c r="AL107" s="24"/>
      <c r="AM107" s="24"/>
      <c r="AN107" s="24"/>
      <c r="AO107" s="24"/>
    </row>
    <row r="108" spans="1:44" ht="16" customHeight="1" x14ac:dyDescent="0.2">
      <c r="A108" s="24"/>
      <c r="B108" s="24"/>
      <c r="C108" s="24" t="s">
        <v>399</v>
      </c>
      <c r="D108" s="24"/>
      <c r="E108" s="24"/>
      <c r="F108" s="24"/>
      <c r="H108" s="24"/>
      <c r="I108" s="24" t="str">
        <f ca="1">"⑤式により計算　(d1)["&amp;AQ91&amp;"]"</f>
        <v>⑤式により計算　(d1)[－]</v>
      </c>
      <c r="J108" s="24"/>
      <c r="K108" s="24"/>
      <c r="L108" s="24"/>
      <c r="M108" s="24"/>
      <c r="N108" s="24"/>
      <c r="O108" s="24"/>
      <c r="P108" s="24"/>
      <c r="Q108" s="24"/>
      <c r="R108" s="24"/>
      <c r="S108" s="24"/>
      <c r="T108" s="24"/>
      <c r="U108" s="24"/>
      <c r="V108" s="24"/>
      <c r="W108" s="24"/>
      <c r="X108" s="24"/>
      <c r="Z108" s="24"/>
      <c r="AA108" s="24" t="str">
        <f ca="1">"⑥式により計算　(d2)["&amp;AQ92&amp;"]"</f>
        <v>⑥式により計算　(d2)[－]</v>
      </c>
      <c r="AB108" s="24"/>
      <c r="AC108" s="24"/>
      <c r="AD108" s="24"/>
      <c r="AE108" s="24"/>
      <c r="AF108" s="24"/>
      <c r="AG108" s="24"/>
      <c r="AH108" s="24"/>
      <c r="AI108" s="24"/>
      <c r="AJ108" s="24"/>
      <c r="AK108" s="24"/>
      <c r="AL108" s="24"/>
      <c r="AM108" s="24"/>
      <c r="AN108" s="24"/>
      <c r="AO108" s="24"/>
    </row>
    <row r="109" spans="1:44" ht="16" customHeight="1" x14ac:dyDescent="0.2">
      <c r="A109" s="24"/>
      <c r="B109" s="24"/>
      <c r="C109" s="24"/>
      <c r="D109" s="24"/>
      <c r="E109" s="24"/>
      <c r="F109" s="24"/>
      <c r="H109" s="24"/>
      <c r="I109" s="24" t="s">
        <v>349</v>
      </c>
      <c r="J109" s="24"/>
      <c r="K109" s="24"/>
      <c r="L109" s="24"/>
      <c r="M109" s="24"/>
      <c r="N109" s="24"/>
      <c r="O109" s="24"/>
      <c r="P109" s="24"/>
      <c r="Q109" s="24"/>
      <c r="R109" s="24"/>
      <c r="S109" s="24"/>
      <c r="T109" s="24"/>
      <c r="U109" s="24"/>
      <c r="V109" s="24"/>
      <c r="W109" s="24"/>
      <c r="X109" s="24"/>
      <c r="Z109" s="24"/>
      <c r="AA109" s="24" t="s">
        <v>350</v>
      </c>
      <c r="AB109" s="24"/>
      <c r="AC109" s="24"/>
      <c r="AD109" s="24"/>
      <c r="AE109" s="24"/>
      <c r="AF109" s="24"/>
      <c r="AG109" s="24"/>
      <c r="AH109" s="24"/>
      <c r="AI109" s="24"/>
      <c r="AJ109" s="24"/>
      <c r="AK109" s="24"/>
      <c r="AL109" s="24"/>
      <c r="AM109" s="24"/>
      <c r="AN109" s="24"/>
      <c r="AO109" s="24"/>
    </row>
    <row r="110" spans="1:44" ht="16" customHeight="1" x14ac:dyDescent="0.2">
      <c r="A110" s="24"/>
      <c r="B110" s="24"/>
      <c r="C110" s="24"/>
      <c r="D110" s="24"/>
      <c r="E110" s="24"/>
      <c r="F110" s="24"/>
      <c r="H110" s="24"/>
      <c r="I110" s="24" t="str">
        <f ca="1">"⑱式により計算　(d3)["&amp;AQ93&amp;"]"</f>
        <v>⑱式により計算　(d3)[－]</v>
      </c>
      <c r="J110" s="24"/>
      <c r="K110" s="24"/>
      <c r="L110" s="24"/>
      <c r="M110" s="24"/>
      <c r="N110" s="24"/>
      <c r="O110" s="24"/>
      <c r="P110" s="24"/>
      <c r="Q110" s="24"/>
      <c r="R110" s="24"/>
      <c r="S110" s="24"/>
      <c r="T110" s="24"/>
      <c r="U110" s="24"/>
      <c r="V110" s="24"/>
      <c r="W110" s="24"/>
      <c r="X110" s="24"/>
      <c r="Z110" s="24"/>
      <c r="AA110" s="24" t="str">
        <f ca="1">"⑲式により計算　(d4)["&amp;AQ94&amp;"]"</f>
        <v>⑲式により計算　(d4)[－]</v>
      </c>
      <c r="AB110" s="24"/>
      <c r="AC110" s="24"/>
      <c r="AD110" s="24"/>
      <c r="AE110" s="24"/>
      <c r="AF110" s="24"/>
      <c r="AG110" s="24"/>
      <c r="AH110" s="24"/>
      <c r="AI110" s="24"/>
      <c r="AJ110" s="24"/>
      <c r="AK110" s="24"/>
      <c r="AL110" s="24"/>
      <c r="AM110" s="24"/>
      <c r="AN110" s="24"/>
      <c r="AO110" s="24"/>
    </row>
    <row r="111" spans="1:44" ht="8" customHeight="1" x14ac:dyDescent="0.2">
      <c r="A111" s="24"/>
      <c r="B111" s="24"/>
      <c r="C111" s="24"/>
      <c r="D111" s="24"/>
      <c r="E111" s="24"/>
      <c r="F111" s="24"/>
      <c r="H111" s="24"/>
      <c r="I111" s="24"/>
      <c r="J111" s="24"/>
      <c r="K111" s="24"/>
      <c r="L111" s="24"/>
      <c r="M111" s="24"/>
      <c r="N111" s="24"/>
      <c r="O111" s="24"/>
      <c r="P111" s="24"/>
      <c r="Q111" s="24"/>
      <c r="R111" s="24"/>
      <c r="S111" s="24"/>
      <c r="T111" s="24"/>
      <c r="U111" s="24"/>
      <c r="V111" s="24"/>
      <c r="W111" s="24"/>
      <c r="X111" s="24"/>
      <c r="Z111" s="24"/>
      <c r="AA111" s="24"/>
      <c r="AB111" s="24"/>
      <c r="AC111" s="24"/>
      <c r="AD111" s="24"/>
      <c r="AE111" s="24"/>
      <c r="AF111" s="24"/>
      <c r="AG111" s="24"/>
      <c r="AH111" s="24"/>
      <c r="AI111" s="24"/>
      <c r="AJ111" s="24"/>
      <c r="AK111" s="24"/>
      <c r="AL111" s="24"/>
      <c r="AM111" s="24"/>
      <c r="AN111" s="24"/>
      <c r="AO111" s="24"/>
    </row>
    <row r="112" spans="1:44" ht="18.5" customHeight="1" x14ac:dyDescent="0.2">
      <c r="A112" s="285" t="s">
        <v>173</v>
      </c>
      <c r="B112" s="283"/>
      <c r="C112" s="283"/>
      <c r="D112" s="283"/>
      <c r="E112" s="283"/>
      <c r="F112" s="283"/>
      <c r="G112" s="283"/>
      <c r="H112" s="283"/>
      <c r="I112" s="283"/>
      <c r="J112" s="283"/>
      <c r="K112" s="283"/>
      <c r="L112" s="283"/>
      <c r="M112" s="283"/>
      <c r="N112" s="283"/>
      <c r="O112" s="283"/>
      <c r="P112" s="283"/>
      <c r="Q112" s="283"/>
      <c r="R112" s="283"/>
      <c r="S112" s="283"/>
      <c r="T112" s="283"/>
      <c r="U112" s="283"/>
      <c r="V112" s="283"/>
      <c r="W112" s="283"/>
      <c r="X112" s="283"/>
      <c r="Y112" s="283"/>
      <c r="Z112" s="283"/>
      <c r="AA112" s="283"/>
      <c r="AB112" s="283"/>
      <c r="AC112" s="283"/>
      <c r="AD112" s="283"/>
      <c r="AE112" s="283"/>
      <c r="AF112" s="283"/>
      <c r="AG112" s="283"/>
      <c r="AH112" s="283"/>
      <c r="AI112" s="283"/>
      <c r="AJ112" s="283"/>
      <c r="AK112" s="283"/>
      <c r="AL112" s="283"/>
      <c r="AM112" s="283"/>
      <c r="AN112" s="283"/>
      <c r="AO112" s="284"/>
    </row>
    <row r="113" spans="1:41" ht="8" customHeight="1" x14ac:dyDescent="0.2">
      <c r="A113" s="24"/>
      <c r="B113" s="24"/>
      <c r="C113" s="24"/>
      <c r="D113" s="24"/>
      <c r="E113" s="24"/>
      <c r="F113" s="24"/>
      <c r="H113" s="24"/>
      <c r="I113" s="24"/>
      <c r="J113" s="24"/>
      <c r="K113" s="24"/>
      <c r="L113" s="24"/>
      <c r="M113" s="24"/>
      <c r="N113" s="24"/>
      <c r="O113" s="24"/>
      <c r="P113" s="24"/>
      <c r="Q113" s="24"/>
      <c r="R113" s="24"/>
      <c r="S113" s="24"/>
      <c r="T113" s="24"/>
      <c r="U113" s="24"/>
      <c r="V113" s="24"/>
      <c r="W113" s="24"/>
      <c r="X113" s="24"/>
      <c r="Z113" s="24"/>
      <c r="AA113" s="24"/>
      <c r="AB113" s="24"/>
      <c r="AC113" s="24"/>
      <c r="AD113" s="24"/>
      <c r="AE113" s="24"/>
      <c r="AF113" s="24"/>
      <c r="AG113" s="24"/>
      <c r="AH113" s="24"/>
      <c r="AI113" s="24"/>
      <c r="AJ113" s="24"/>
      <c r="AK113" s="24"/>
      <c r="AL113" s="24"/>
      <c r="AM113" s="24"/>
      <c r="AN113" s="24"/>
      <c r="AO113" s="24"/>
    </row>
    <row r="114" spans="1:41" x14ac:dyDescent="0.2">
      <c r="A114" s="24"/>
      <c r="B114" s="24"/>
      <c r="C114" s="24" t="s">
        <v>286</v>
      </c>
      <c r="D114" s="24"/>
      <c r="E114" s="24"/>
      <c r="F114" s="24"/>
      <c r="H114" s="24"/>
      <c r="I114" s="24" t="s">
        <v>174</v>
      </c>
      <c r="J114" s="24"/>
      <c r="K114" s="24"/>
      <c r="L114" s="24"/>
      <c r="M114" s="24"/>
      <c r="N114" s="24"/>
      <c r="O114" s="24"/>
      <c r="P114" s="24"/>
      <c r="Q114" s="24"/>
      <c r="R114" s="24"/>
      <c r="S114" s="24"/>
      <c r="T114" s="24"/>
      <c r="U114" s="24"/>
      <c r="V114" s="24"/>
      <c r="W114" s="24"/>
      <c r="X114" s="24"/>
      <c r="Z114" s="24"/>
      <c r="AA114" s="24" t="s">
        <v>175</v>
      </c>
      <c r="AB114" s="24"/>
      <c r="AC114" s="24"/>
      <c r="AD114" s="24"/>
      <c r="AE114" s="24"/>
      <c r="AF114" s="24"/>
      <c r="AG114" s="24"/>
      <c r="AH114" s="24"/>
      <c r="AI114" s="24"/>
      <c r="AJ114" s="24"/>
      <c r="AK114" s="24"/>
      <c r="AL114" s="24"/>
      <c r="AM114" s="24"/>
      <c r="AN114" s="24"/>
      <c r="AO114" s="24"/>
    </row>
    <row r="115" spans="1:41" x14ac:dyDescent="0.2">
      <c r="A115" s="24"/>
      <c r="B115" s="24"/>
      <c r="C115" s="24"/>
      <c r="D115" s="24"/>
      <c r="E115" s="24"/>
      <c r="F115" s="24"/>
      <c r="H115" s="24"/>
      <c r="I115" s="24" t="s">
        <v>485</v>
      </c>
      <c r="J115" s="24"/>
      <c r="K115" s="24"/>
      <c r="L115" s="24"/>
      <c r="M115" s="24"/>
      <c r="N115" s="24"/>
      <c r="O115" s="24"/>
      <c r="P115" s="24"/>
      <c r="Q115" s="24"/>
      <c r="R115" s="24"/>
      <c r="S115" s="24"/>
      <c r="T115" s="24"/>
      <c r="U115" s="24"/>
      <c r="V115" s="24"/>
      <c r="W115" s="24"/>
      <c r="X115" s="24"/>
      <c r="Z115" s="24"/>
      <c r="AA115" s="24"/>
      <c r="AB115" s="24"/>
      <c r="AC115" s="24"/>
      <c r="AD115" s="24"/>
      <c r="AE115" s="24"/>
      <c r="AF115" s="24"/>
      <c r="AG115" s="24"/>
      <c r="AH115" s="24"/>
      <c r="AI115" s="24"/>
      <c r="AJ115" s="24"/>
      <c r="AK115" s="24"/>
      <c r="AL115" s="24"/>
      <c r="AM115" s="24"/>
      <c r="AN115" s="24"/>
      <c r="AO115" s="24"/>
    </row>
    <row r="116" spans="1:41" ht="16" customHeight="1" x14ac:dyDescent="0.2">
      <c r="A116" s="24"/>
      <c r="B116" s="24"/>
      <c r="C116" s="24"/>
      <c r="D116" s="24"/>
      <c r="E116" s="24"/>
      <c r="F116" s="24"/>
      <c r="H116" s="24"/>
      <c r="I116" s="24" t="str">
        <f ca="1">"⑧式により計算　(e2)["&amp;AQ98&amp;"]"</f>
        <v>⑧式により計算　(e2)[－]</v>
      </c>
      <c r="J116" s="24"/>
      <c r="K116" s="24"/>
      <c r="L116" s="24"/>
      <c r="M116" s="24"/>
      <c r="N116" s="24"/>
      <c r="O116" s="24"/>
      <c r="P116" s="24"/>
      <c r="Q116" s="24"/>
      <c r="R116" s="24"/>
      <c r="S116" s="24"/>
      <c r="T116" s="24"/>
      <c r="U116" s="24"/>
      <c r="V116" s="24"/>
      <c r="W116" s="24"/>
      <c r="X116" s="24"/>
      <c r="Z116" s="24"/>
      <c r="AA116" s="24" t="str">
        <f ca="1">"⑦式により計算　(e1)["&amp;AQ97&amp;"]"</f>
        <v>⑦式により計算　(e1)[－]</v>
      </c>
      <c r="AB116" s="24"/>
      <c r="AC116" s="24"/>
      <c r="AD116" s="24"/>
      <c r="AE116" s="24"/>
      <c r="AF116" s="24"/>
      <c r="AG116" s="24"/>
      <c r="AH116" s="24"/>
      <c r="AI116" s="24"/>
      <c r="AJ116" s="24"/>
      <c r="AK116" s="24"/>
      <c r="AL116" s="24"/>
      <c r="AM116" s="24"/>
      <c r="AN116" s="24"/>
      <c r="AO116" s="24"/>
    </row>
    <row r="117" spans="1:41" ht="8" customHeight="1" x14ac:dyDescent="0.2">
      <c r="A117" s="24"/>
      <c r="B117" s="24"/>
      <c r="C117" s="24"/>
      <c r="D117" s="24"/>
      <c r="E117" s="24"/>
      <c r="F117" s="24"/>
      <c r="H117" s="24"/>
      <c r="I117" s="24"/>
      <c r="J117" s="24"/>
      <c r="K117" s="24"/>
      <c r="L117" s="24"/>
      <c r="M117" s="24"/>
      <c r="N117" s="24"/>
      <c r="O117" s="24"/>
      <c r="P117" s="24"/>
      <c r="Q117" s="24"/>
      <c r="R117" s="24"/>
      <c r="S117" s="24"/>
      <c r="T117" s="24"/>
      <c r="U117" s="24"/>
      <c r="V117" s="24"/>
      <c r="W117" s="24"/>
      <c r="X117" s="24"/>
      <c r="Z117" s="24"/>
      <c r="AA117" s="24"/>
      <c r="AB117" s="24"/>
      <c r="AC117" s="24"/>
      <c r="AD117" s="24"/>
      <c r="AE117" s="24"/>
      <c r="AF117" s="24"/>
      <c r="AG117" s="24"/>
      <c r="AH117" s="24"/>
      <c r="AI117" s="24"/>
      <c r="AJ117" s="24"/>
      <c r="AK117" s="24"/>
      <c r="AL117" s="24"/>
      <c r="AM117" s="24"/>
      <c r="AN117" s="24"/>
      <c r="AO117" s="24"/>
    </row>
    <row r="118" spans="1:41" ht="18.5" customHeight="1" x14ac:dyDescent="0.2">
      <c r="A118" s="285" t="s">
        <v>176</v>
      </c>
      <c r="B118" s="283"/>
      <c r="C118" s="283"/>
      <c r="D118" s="283"/>
      <c r="E118" s="283"/>
      <c r="F118" s="283"/>
      <c r="G118" s="283"/>
      <c r="H118" s="283"/>
      <c r="I118" s="283"/>
      <c r="J118" s="283"/>
      <c r="K118" s="283"/>
      <c r="L118" s="283"/>
      <c r="M118" s="283"/>
      <c r="N118" s="283"/>
      <c r="O118" s="283"/>
      <c r="P118" s="283"/>
      <c r="Q118" s="283"/>
      <c r="R118" s="283"/>
      <c r="S118" s="283"/>
      <c r="T118" s="283"/>
      <c r="U118" s="283"/>
      <c r="V118" s="283"/>
      <c r="W118" s="283"/>
      <c r="X118" s="283"/>
      <c r="Y118" s="283"/>
      <c r="Z118" s="283"/>
      <c r="AA118" s="283"/>
      <c r="AB118" s="283"/>
      <c r="AC118" s="283"/>
      <c r="AD118" s="283"/>
      <c r="AE118" s="283"/>
      <c r="AF118" s="283"/>
      <c r="AG118" s="283"/>
      <c r="AH118" s="283"/>
      <c r="AI118" s="283"/>
      <c r="AJ118" s="283"/>
      <c r="AK118" s="283"/>
      <c r="AL118" s="283"/>
      <c r="AM118" s="283"/>
      <c r="AN118" s="283"/>
      <c r="AO118" s="284"/>
    </row>
    <row r="119" spans="1:41" ht="8" customHeight="1" x14ac:dyDescent="0.2">
      <c r="A119" s="24"/>
      <c r="B119" s="24"/>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4"/>
      <c r="AB119" s="24"/>
      <c r="AC119" s="24"/>
      <c r="AD119" s="24"/>
      <c r="AE119" s="24"/>
      <c r="AF119" s="24"/>
      <c r="AG119" s="24"/>
      <c r="AH119" s="24"/>
      <c r="AI119" s="24"/>
      <c r="AJ119" s="24"/>
      <c r="AK119" s="24"/>
      <c r="AL119" s="24"/>
      <c r="AM119" s="24"/>
      <c r="AN119" s="24"/>
      <c r="AO119" s="24"/>
    </row>
    <row r="120" spans="1:41" ht="16" customHeight="1" x14ac:dyDescent="0.2">
      <c r="A120" s="24"/>
      <c r="B120" s="24"/>
      <c r="C120" s="24" t="s">
        <v>286</v>
      </c>
      <c r="D120" s="24"/>
      <c r="E120" s="24"/>
      <c r="F120" s="24"/>
      <c r="G120" s="24"/>
      <c r="H120" s="24"/>
      <c r="I120" s="24"/>
      <c r="J120" s="24"/>
      <c r="K120" s="24"/>
      <c r="L120" s="24"/>
      <c r="M120" s="24"/>
      <c r="N120" s="24"/>
      <c r="O120" s="24" t="s">
        <v>288</v>
      </c>
      <c r="P120" s="24"/>
      <c r="Q120" s="24"/>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row>
    <row r="121" spans="1:41" ht="16" customHeight="1" x14ac:dyDescent="0.2">
      <c r="A121" s="24"/>
      <c r="B121" s="24"/>
      <c r="C121" s="24"/>
      <c r="D121" s="24"/>
      <c r="E121" s="24"/>
      <c r="F121" s="24"/>
      <c r="G121" s="24"/>
      <c r="H121" s="24"/>
      <c r="I121" s="24"/>
      <c r="J121" s="24"/>
      <c r="K121" s="24"/>
      <c r="L121" s="24"/>
      <c r="M121" s="24"/>
      <c r="N121" s="24"/>
      <c r="O121" s="24" t="str">
        <f ca="1">"⑨式により計算　(f)["&amp;AQ99&amp;"]"</f>
        <v>⑨式により計算　(f)[－]</v>
      </c>
      <c r="P121" s="24"/>
      <c r="Q121" s="24"/>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row>
    <row r="122" spans="1:41" ht="8" customHeight="1" x14ac:dyDescent="0.2">
      <c r="A122" s="24"/>
      <c r="B122" s="24"/>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row>
    <row r="123" spans="1:41" ht="18.5" customHeight="1" x14ac:dyDescent="0.2">
      <c r="A123" s="285" t="s">
        <v>177</v>
      </c>
      <c r="B123" s="283"/>
      <c r="C123" s="283"/>
      <c r="D123" s="283"/>
      <c r="E123" s="283"/>
      <c r="F123" s="283"/>
      <c r="G123" s="283"/>
      <c r="H123" s="283"/>
      <c r="I123" s="283"/>
      <c r="J123" s="283"/>
      <c r="K123" s="283"/>
      <c r="L123" s="283"/>
      <c r="M123" s="283"/>
      <c r="N123" s="283"/>
      <c r="O123" s="283"/>
      <c r="P123" s="283"/>
      <c r="Q123" s="283"/>
      <c r="R123" s="283"/>
      <c r="S123" s="283"/>
      <c r="T123" s="283"/>
      <c r="U123" s="283"/>
      <c r="V123" s="283"/>
      <c r="W123" s="283"/>
      <c r="X123" s="283"/>
      <c r="Y123" s="283"/>
      <c r="Z123" s="283"/>
      <c r="AA123" s="283"/>
      <c r="AB123" s="283"/>
      <c r="AC123" s="283"/>
      <c r="AD123" s="283"/>
      <c r="AE123" s="283"/>
      <c r="AF123" s="283"/>
      <c r="AG123" s="283"/>
      <c r="AH123" s="283"/>
      <c r="AI123" s="283"/>
      <c r="AJ123" s="283"/>
      <c r="AK123" s="283"/>
      <c r="AL123" s="283"/>
      <c r="AM123" s="283"/>
      <c r="AN123" s="283"/>
      <c r="AO123" s="284"/>
    </row>
    <row r="124" spans="1:41" ht="8" customHeight="1" x14ac:dyDescent="0.2">
      <c r="A124" s="24"/>
      <c r="B124" s="24"/>
      <c r="C124" s="24"/>
      <c r="D124" s="24"/>
      <c r="E124" s="24"/>
      <c r="F124" s="24"/>
      <c r="H124" s="24"/>
      <c r="I124" s="24"/>
      <c r="J124" s="24"/>
      <c r="K124" s="24"/>
      <c r="L124" s="24"/>
      <c r="M124" s="24"/>
      <c r="N124" s="24"/>
      <c r="O124" s="24"/>
      <c r="P124" s="24"/>
      <c r="Q124" s="24"/>
      <c r="R124" s="24"/>
      <c r="S124" s="24"/>
      <c r="T124" s="24"/>
      <c r="U124" s="24"/>
      <c r="V124" s="24"/>
      <c r="W124" s="24"/>
      <c r="X124" s="24"/>
      <c r="Z124" s="24"/>
      <c r="AA124" s="24"/>
      <c r="AB124" s="24"/>
      <c r="AC124" s="24"/>
      <c r="AD124" s="24"/>
      <c r="AE124" s="24"/>
      <c r="AF124" s="24"/>
      <c r="AG124" s="24"/>
      <c r="AH124" s="24"/>
      <c r="AI124" s="24"/>
      <c r="AJ124" s="24"/>
      <c r="AK124" s="24"/>
      <c r="AL124" s="24"/>
      <c r="AM124" s="24"/>
      <c r="AN124" s="24"/>
      <c r="AO124" s="24"/>
    </row>
    <row r="125" spans="1:41" ht="16" customHeight="1" x14ac:dyDescent="0.2">
      <c r="A125" s="24"/>
      <c r="B125" s="24"/>
      <c r="C125" s="24" t="s">
        <v>286</v>
      </c>
      <c r="D125" s="24"/>
      <c r="E125" s="24"/>
      <c r="F125" s="24"/>
      <c r="H125" s="24"/>
      <c r="I125" s="24" t="s">
        <v>289</v>
      </c>
      <c r="J125" s="24"/>
      <c r="K125" s="24"/>
      <c r="L125" s="24"/>
      <c r="M125" s="24"/>
      <c r="N125" s="24"/>
      <c r="O125" s="24"/>
      <c r="P125" s="24"/>
      <c r="Q125" s="24"/>
      <c r="R125" s="24"/>
      <c r="S125" s="24"/>
      <c r="T125" s="24"/>
      <c r="U125" s="24"/>
      <c r="V125" s="24"/>
      <c r="W125" s="24"/>
      <c r="X125" s="24"/>
      <c r="Z125" s="24"/>
      <c r="AA125" s="24" t="s">
        <v>290</v>
      </c>
      <c r="AB125" s="24"/>
      <c r="AC125" s="24"/>
      <c r="AD125" s="24"/>
      <c r="AE125" s="24"/>
      <c r="AF125" s="24"/>
      <c r="AG125" s="24"/>
      <c r="AH125" s="24"/>
      <c r="AI125" s="24"/>
      <c r="AJ125" s="24"/>
      <c r="AK125" s="24"/>
      <c r="AL125" s="24"/>
      <c r="AM125" s="24"/>
      <c r="AN125" s="24"/>
      <c r="AO125" s="24"/>
    </row>
    <row r="126" spans="1:41" ht="16" customHeight="1" x14ac:dyDescent="0.2">
      <c r="A126" s="24"/>
      <c r="B126" s="24"/>
      <c r="C126" s="24"/>
      <c r="D126" s="24"/>
      <c r="E126" s="24"/>
      <c r="F126" s="24"/>
      <c r="H126" s="24"/>
      <c r="I126" s="24" t="str">
        <f ca="1">"⑩式により計算　(g1)["&amp;AQ100&amp;"]"</f>
        <v>⑩式により計算　(g1)[－]</v>
      </c>
      <c r="J126" s="24"/>
      <c r="K126" s="24"/>
      <c r="L126" s="24"/>
      <c r="M126" s="24"/>
      <c r="N126" s="24"/>
      <c r="O126" s="24"/>
      <c r="P126" s="24"/>
      <c r="Q126" s="24"/>
      <c r="R126" s="24"/>
      <c r="S126" s="24"/>
      <c r="T126" s="24"/>
      <c r="U126" s="24"/>
      <c r="V126" s="24"/>
      <c r="W126" s="24"/>
      <c r="X126" s="24"/>
      <c r="Z126" s="24"/>
      <c r="AA126" s="24" t="str">
        <f ca="1">"⑪式により計算　(g2)["&amp;AQ101&amp;"]"</f>
        <v>⑪式により計算　(g2)[－]</v>
      </c>
      <c r="AB126" s="24"/>
      <c r="AC126" s="24"/>
      <c r="AD126" s="24"/>
      <c r="AE126" s="24"/>
      <c r="AF126" s="24"/>
      <c r="AG126" s="24"/>
      <c r="AH126" s="24"/>
      <c r="AI126" s="24"/>
      <c r="AJ126" s="24"/>
      <c r="AK126" s="24"/>
      <c r="AL126" s="24"/>
      <c r="AM126" s="24"/>
      <c r="AN126" s="24"/>
      <c r="AO126" s="24"/>
    </row>
    <row r="127" spans="1:41" ht="8" customHeight="1" x14ac:dyDescent="0.2">
      <c r="A127" s="24"/>
      <c r="B127" s="24"/>
      <c r="C127" s="24"/>
      <c r="D127" s="24"/>
      <c r="E127" s="24"/>
      <c r="F127" s="24"/>
      <c r="H127" s="24"/>
      <c r="I127" s="24"/>
      <c r="J127" s="24"/>
      <c r="K127" s="24"/>
      <c r="L127" s="24"/>
      <c r="M127" s="24"/>
      <c r="N127" s="24"/>
      <c r="O127" s="24"/>
      <c r="P127" s="24"/>
      <c r="Q127" s="24"/>
      <c r="R127" s="24"/>
      <c r="S127" s="24"/>
      <c r="T127" s="24"/>
      <c r="U127" s="24"/>
      <c r="V127" s="24"/>
      <c r="W127" s="24"/>
      <c r="X127" s="24"/>
      <c r="Z127" s="24"/>
      <c r="AA127" s="24"/>
      <c r="AB127" s="24"/>
      <c r="AC127" s="24"/>
      <c r="AD127" s="24"/>
      <c r="AE127" s="24"/>
      <c r="AF127" s="24"/>
      <c r="AG127" s="24"/>
      <c r="AH127" s="24"/>
      <c r="AI127" s="24"/>
      <c r="AJ127" s="24"/>
      <c r="AK127" s="24"/>
      <c r="AL127" s="24"/>
      <c r="AM127" s="24"/>
      <c r="AN127" s="24"/>
      <c r="AO127" s="24"/>
    </row>
    <row r="128" spans="1:41" ht="18.5" customHeight="1" x14ac:dyDescent="0.2">
      <c r="A128" s="372" t="s">
        <v>178</v>
      </c>
      <c r="B128" s="373"/>
      <c r="C128" s="373"/>
      <c r="D128" s="373"/>
      <c r="E128" s="373"/>
      <c r="F128" s="373"/>
      <c r="G128" s="373"/>
      <c r="H128" s="373"/>
      <c r="I128" s="373"/>
      <c r="J128" s="373"/>
      <c r="K128" s="373"/>
      <c r="L128" s="373"/>
      <c r="M128" s="373"/>
      <c r="N128" s="373"/>
      <c r="O128" s="373"/>
      <c r="P128" s="373"/>
      <c r="Q128" s="373"/>
      <c r="R128" s="373"/>
      <c r="S128" s="373"/>
      <c r="T128" s="373"/>
      <c r="U128" s="373"/>
      <c r="V128" s="373"/>
      <c r="W128" s="373"/>
      <c r="X128" s="373"/>
      <c r="Y128" s="373"/>
      <c r="Z128" s="373"/>
      <c r="AA128" s="373"/>
      <c r="AB128" s="373"/>
      <c r="AC128" s="373"/>
      <c r="AD128" s="373"/>
      <c r="AE128" s="373"/>
      <c r="AF128" s="373"/>
      <c r="AG128" s="373"/>
      <c r="AH128" s="373"/>
      <c r="AI128" s="373"/>
      <c r="AJ128" s="373"/>
      <c r="AK128" s="373"/>
      <c r="AL128" s="373"/>
      <c r="AM128" s="373"/>
      <c r="AN128" s="373"/>
      <c r="AO128" s="374"/>
    </row>
    <row r="129" spans="1:44" ht="18.5" customHeight="1" x14ac:dyDescent="0.2">
      <c r="A129" s="375" t="s">
        <v>396</v>
      </c>
      <c r="B129" s="375"/>
      <c r="C129" s="375"/>
      <c r="D129" s="375"/>
      <c r="E129" s="375"/>
      <c r="F129" s="375"/>
      <c r="G129" s="375"/>
      <c r="H129" s="375"/>
      <c r="I129" s="375"/>
      <c r="J129" s="375"/>
      <c r="K129" s="375"/>
      <c r="L129" s="375"/>
      <c r="M129" s="375"/>
      <c r="N129" s="375"/>
      <c r="O129" s="375"/>
      <c r="P129" s="375"/>
      <c r="Q129" s="375"/>
      <c r="R129" s="375"/>
      <c r="S129" s="375"/>
      <c r="T129" s="375"/>
      <c r="U129" s="375"/>
      <c r="V129" s="375"/>
      <c r="W129" s="375"/>
      <c r="X129" s="375"/>
      <c r="Y129" s="375"/>
      <c r="Z129" s="375"/>
      <c r="AA129" s="375"/>
      <c r="AB129" s="375"/>
      <c r="AC129" s="375"/>
      <c r="AD129" s="375"/>
      <c r="AE129" s="375"/>
      <c r="AF129" s="375"/>
      <c r="AG129" s="375"/>
      <c r="AH129" s="375"/>
      <c r="AI129" s="375"/>
      <c r="AJ129" s="375"/>
      <c r="AK129" s="375"/>
      <c r="AL129" s="375"/>
      <c r="AM129" s="375"/>
      <c r="AN129" s="375"/>
      <c r="AO129" s="375"/>
    </row>
    <row r="130" spans="1:44" ht="18.5" customHeight="1" x14ac:dyDescent="0.2"/>
    <row r="131" spans="1:44" ht="18.5" customHeight="1" x14ac:dyDescent="0.2">
      <c r="A131" s="24" t="str">
        <f>A$1</f>
        <v>滋LP様式第 13-9</v>
      </c>
      <c r="B131" s="24"/>
      <c r="C131" s="24"/>
      <c r="D131" s="24"/>
      <c r="E131" s="24"/>
      <c r="F131" s="24"/>
      <c r="G131" s="24"/>
      <c r="H131" s="24" t="s">
        <v>460</v>
      </c>
      <c r="I131" s="24"/>
      <c r="J131" s="24"/>
      <c r="K131" s="24"/>
      <c r="L131" s="24"/>
      <c r="M131" s="24"/>
      <c r="N131" s="24"/>
      <c r="O131" s="24"/>
      <c r="P131" s="24"/>
      <c r="Q131" s="24"/>
      <c r="R131" s="24"/>
      <c r="S131" s="24"/>
      <c r="T131" s="24"/>
      <c r="U131" s="24"/>
      <c r="V131" s="24"/>
      <c r="W131" s="24"/>
      <c r="X131" s="24"/>
      <c r="Y131" s="24"/>
      <c r="Z131" s="24"/>
      <c r="AA131" s="24"/>
      <c r="AB131" s="24"/>
      <c r="AC131" s="24"/>
      <c r="AD131" s="24"/>
      <c r="AE131" s="24"/>
      <c r="AF131" s="24"/>
      <c r="AG131" s="24"/>
      <c r="AH131" s="24"/>
      <c r="AI131" s="24"/>
      <c r="AJ131" s="24"/>
      <c r="AK131" s="24"/>
      <c r="AL131" s="24"/>
      <c r="AM131" s="24"/>
      <c r="AN131" s="24"/>
      <c r="AO131" s="24"/>
    </row>
    <row r="132" spans="1:44" ht="18.5" customHeight="1" x14ac:dyDescent="0.2">
      <c r="A132" s="340" t="str">
        <f ca="1">A$3</f>
        <v>事業所の名称：入力D5 未入力　入力D10 未入力</v>
      </c>
      <c r="B132" s="340"/>
      <c r="C132" s="340"/>
      <c r="D132" s="340"/>
      <c r="E132" s="340"/>
      <c r="F132" s="340"/>
      <c r="G132" s="340"/>
      <c r="H132" s="340"/>
      <c r="I132" s="340"/>
      <c r="J132" s="340"/>
      <c r="K132" s="340"/>
      <c r="L132" s="340"/>
      <c r="M132" s="340"/>
      <c r="N132" s="340"/>
      <c r="O132" s="340"/>
      <c r="P132" s="340"/>
      <c r="Q132" s="340"/>
      <c r="R132" s="340"/>
      <c r="S132" s="340"/>
      <c r="T132" s="340"/>
      <c r="U132" s="340"/>
      <c r="V132" s="340"/>
      <c r="W132" s="340"/>
      <c r="X132" s="340"/>
      <c r="Y132" s="340"/>
      <c r="Z132" s="340"/>
      <c r="AA132" s="340"/>
      <c r="AB132" s="340"/>
      <c r="AC132" s="340"/>
      <c r="AD132" s="340"/>
      <c r="AE132" s="340"/>
      <c r="AF132" s="340"/>
      <c r="AG132" s="340"/>
      <c r="AH132" s="340"/>
      <c r="AI132" s="340"/>
      <c r="AJ132" s="340"/>
      <c r="AK132" s="340"/>
      <c r="AL132" s="340"/>
      <c r="AM132" s="340"/>
      <c r="AN132" s="340"/>
      <c r="AO132" s="340"/>
    </row>
    <row r="133" spans="1:44" ht="18.5" customHeight="1" x14ac:dyDescent="0.2">
      <c r="A133" s="71" t="s">
        <v>400</v>
      </c>
      <c r="B133" s="71"/>
      <c r="C133" s="71"/>
      <c r="D133" s="71"/>
      <c r="E133" s="71"/>
      <c r="F133" s="71"/>
      <c r="G133" s="71"/>
      <c r="H133" s="71"/>
      <c r="I133" s="71"/>
      <c r="J133" s="71"/>
      <c r="K133" s="71"/>
      <c r="L133" s="71"/>
      <c r="M133" s="71"/>
      <c r="N133" s="71"/>
      <c r="O133" s="71"/>
      <c r="P133" s="71"/>
      <c r="Q133" s="71"/>
      <c r="R133" s="71"/>
      <c r="S133" s="71"/>
      <c r="T133" s="71"/>
      <c r="U133" s="71"/>
      <c r="V133" s="71"/>
      <c r="W133" s="71"/>
      <c r="X133" s="71"/>
      <c r="Y133" s="71"/>
      <c r="Z133" s="71"/>
      <c r="AA133" s="71"/>
      <c r="AB133" s="71"/>
      <c r="AC133" s="71"/>
      <c r="AD133" s="71"/>
      <c r="AE133" s="71"/>
      <c r="AF133" s="71"/>
      <c r="AG133" s="71"/>
      <c r="AH133" s="71"/>
      <c r="AI133" s="71"/>
      <c r="AJ133" s="71"/>
      <c r="AK133" s="71"/>
      <c r="AL133" s="71"/>
      <c r="AM133" s="71"/>
      <c r="AN133" s="71"/>
      <c r="AO133" s="71"/>
    </row>
    <row r="134" spans="1:44" ht="18.5" customHeight="1" x14ac:dyDescent="0.2">
      <c r="A134" s="25" t="s">
        <v>401</v>
      </c>
      <c r="B134" s="24"/>
      <c r="C134" s="24"/>
      <c r="D134" s="24"/>
      <c r="E134" s="24"/>
      <c r="F134" s="24"/>
      <c r="G134" s="24"/>
      <c r="H134" s="24"/>
      <c r="I134" s="24"/>
      <c r="J134" s="24"/>
      <c r="K134" s="24"/>
      <c r="L134" s="24"/>
      <c r="M134" s="24"/>
      <c r="N134" s="24"/>
      <c r="O134" s="24"/>
      <c r="P134" s="24"/>
      <c r="Q134" s="24"/>
      <c r="R134" s="24"/>
      <c r="S134" s="24"/>
      <c r="T134" s="24"/>
      <c r="U134" s="24"/>
      <c r="V134" s="24"/>
      <c r="W134" s="24"/>
      <c r="X134" s="24"/>
      <c r="Y134" s="24"/>
      <c r="Z134" s="24"/>
      <c r="AA134" s="24"/>
      <c r="AB134" s="24"/>
      <c r="AC134" s="24"/>
      <c r="AD134" s="24"/>
      <c r="AE134" s="24"/>
      <c r="AF134" s="24"/>
      <c r="AG134" s="24"/>
      <c r="AH134" s="24"/>
      <c r="AI134" s="24"/>
      <c r="AJ134" s="24"/>
      <c r="AK134" s="24"/>
      <c r="AL134" s="24"/>
      <c r="AM134" s="24"/>
      <c r="AN134" s="24"/>
      <c r="AO134" s="24"/>
    </row>
    <row r="135" spans="1:44" ht="18.5" customHeight="1" x14ac:dyDescent="0.2">
      <c r="A135" s="305" t="str">
        <f ca="1">"(a)["&amp;AQ83&amp;"]＋(b)["&amp;AQ84&amp;"]＋(cd1)["&amp;AQ85&amp;"]＋(cd2)["&amp;AQ86&amp;"]＋(c3)["&amp;AQ89&amp;"]＋(c4)["&amp;AQ90&amp;"]＋(d3)["&amp;AQ93&amp;"]"</f>
        <v>(a)[－]＋(b)[－]＋(cd1)[－]＋(cd2)[－]＋(c3)[－]＋(c4)[－]＋(d3)[－]</v>
      </c>
      <c r="B135" s="194"/>
      <c r="C135" s="194"/>
      <c r="D135" s="194"/>
      <c r="E135" s="194"/>
      <c r="F135" s="194"/>
      <c r="G135" s="194"/>
      <c r="H135" s="194"/>
      <c r="I135" s="194"/>
      <c r="J135" s="194"/>
      <c r="K135" s="194"/>
      <c r="L135" s="194"/>
      <c r="M135" s="194"/>
      <c r="N135" s="194"/>
      <c r="O135" s="194"/>
      <c r="P135" s="194"/>
      <c r="Q135" s="194"/>
      <c r="R135" s="194"/>
      <c r="S135" s="194"/>
      <c r="T135" s="194"/>
      <c r="U135" s="194"/>
      <c r="V135" s="194"/>
      <c r="W135" s="194"/>
      <c r="X135" s="194"/>
      <c r="Y135" s="194"/>
      <c r="Z135" s="194"/>
      <c r="AA135" s="194"/>
      <c r="AB135" s="194"/>
      <c r="AC135" s="194"/>
      <c r="AD135" s="194"/>
      <c r="AE135" s="194"/>
      <c r="AF135" s="194"/>
      <c r="AG135" s="194"/>
      <c r="AH135" s="194"/>
      <c r="AI135" s="194"/>
      <c r="AJ135" s="194"/>
      <c r="AK135" s="194"/>
      <c r="AL135" s="194"/>
      <c r="AM135" s="194"/>
      <c r="AN135" s="194"/>
      <c r="AO135" s="194"/>
    </row>
    <row r="136" spans="1:44" ht="18.5" customHeight="1" x14ac:dyDescent="0.2">
      <c r="A136" s="305" t="str">
        <f ca="1">"＋(d4)["&amp;AQ94&amp;"]＋(c1)["&amp;AQ87&amp;"]＋(c2)["&amp;AQ88&amp;"]＋(d1)["&amp;AQ91&amp;"]＋(d2)["&amp;AQ92&amp;"]＋(e1)["&amp;AQ97&amp;"]＋(e2)["&amp;AQ98&amp;"]"</f>
        <v>＋(d4)[－]＋(c1)[－]＋(c2)[－]＋(d1)[－]＋(d2)[－]＋(e1)[－]＋(e2)[－]</v>
      </c>
      <c r="B136" s="194"/>
      <c r="C136" s="194"/>
      <c r="D136" s="194"/>
      <c r="E136" s="194"/>
      <c r="F136" s="194"/>
      <c r="G136" s="194"/>
      <c r="H136" s="194"/>
      <c r="I136" s="194"/>
      <c r="J136" s="194"/>
      <c r="K136" s="194"/>
      <c r="L136" s="194"/>
      <c r="M136" s="194"/>
      <c r="N136" s="194"/>
      <c r="O136" s="194"/>
      <c r="P136" s="194"/>
      <c r="Q136" s="194"/>
      <c r="R136" s="194"/>
      <c r="S136" s="194"/>
      <c r="T136" s="194"/>
      <c r="U136" s="194"/>
      <c r="V136" s="194"/>
      <c r="W136" s="194"/>
      <c r="X136" s="194"/>
      <c r="Y136" s="194"/>
      <c r="Z136" s="194"/>
      <c r="AA136" s="194"/>
      <c r="AB136" s="194"/>
      <c r="AC136" s="194"/>
      <c r="AD136" s="194"/>
      <c r="AE136" s="194"/>
      <c r="AF136" s="194"/>
      <c r="AG136" s="194"/>
      <c r="AH136" s="194"/>
      <c r="AI136" s="194"/>
      <c r="AJ136" s="194"/>
      <c r="AK136" s="194"/>
      <c r="AL136" s="194"/>
      <c r="AM136" s="194"/>
      <c r="AN136" s="194"/>
      <c r="AO136" s="194"/>
    </row>
    <row r="137" spans="1:44" ht="18.5" customHeight="1" x14ac:dyDescent="0.2">
      <c r="A137" s="305" t="str">
        <f ca="1">"＋(f)["&amp;AQ99&amp;"]＋(g1)["&amp;AQ100&amp;"]＋(g2)["&amp;AQ101&amp;"]"</f>
        <v>＋(f)[－]＋(g1)[－]＋(g2)[－]</v>
      </c>
      <c r="B137" s="194"/>
      <c r="C137" s="194"/>
      <c r="D137" s="194"/>
      <c r="E137" s="194"/>
      <c r="F137" s="194"/>
      <c r="G137" s="194"/>
      <c r="H137" s="194"/>
      <c r="I137" s="194"/>
      <c r="J137" s="194"/>
      <c r="K137" s="194"/>
      <c r="L137" s="194"/>
      <c r="M137" s="194"/>
      <c r="N137" s="194"/>
      <c r="O137" s="194"/>
      <c r="P137" s="194"/>
      <c r="Q137" s="194"/>
      <c r="R137" s="194"/>
      <c r="S137" s="194"/>
      <c r="T137" s="194"/>
      <c r="U137" s="194"/>
      <c r="V137" s="194"/>
      <c r="W137" s="194"/>
      <c r="X137" s="194"/>
      <c r="Y137" s="194"/>
      <c r="Z137" s="194"/>
      <c r="AA137" s="194"/>
      <c r="AB137" s="194"/>
      <c r="AC137" s="194"/>
      <c r="AD137" s="194"/>
      <c r="AE137" s="194"/>
      <c r="AF137" s="194"/>
      <c r="AG137" s="194"/>
      <c r="AH137" s="194"/>
      <c r="AI137" s="194"/>
      <c r="AJ137" s="194"/>
      <c r="AK137" s="194"/>
      <c r="AL137" s="194"/>
      <c r="AM137" s="194"/>
      <c r="AN137" s="194"/>
      <c r="AO137" s="194"/>
    </row>
    <row r="138" spans="1:44" ht="18.5" customHeight="1" x14ac:dyDescent="0.2">
      <c r="A138" s="50" t="str">
        <f ca="1">"＝["&amp;AQ139&amp;"] (小数点以下を切り上げ) → 保安業務資格者数["&amp;AQ140&amp;"人]"</f>
        <v>＝[0] (小数点以下を切り上げ) → 保安業務資格者数[0人]</v>
      </c>
      <c r="B138" s="51"/>
      <c r="C138" s="51"/>
      <c r="D138" s="51"/>
      <c r="E138" s="51"/>
      <c r="F138" s="51"/>
      <c r="G138" s="51"/>
      <c r="H138" s="51"/>
      <c r="I138" s="51"/>
      <c r="J138" s="51"/>
      <c r="K138" s="51"/>
      <c r="L138" s="51"/>
      <c r="M138" s="51"/>
      <c r="N138" s="51"/>
      <c r="O138" s="51"/>
      <c r="P138" s="51"/>
      <c r="Q138" s="51"/>
      <c r="R138" s="51"/>
      <c r="S138" s="51"/>
      <c r="T138" s="51"/>
      <c r="U138" s="51"/>
      <c r="V138" s="51"/>
      <c r="W138" s="51"/>
      <c r="X138" s="51"/>
      <c r="Y138" s="51"/>
      <c r="Z138" s="51"/>
      <c r="AA138" s="51"/>
      <c r="AB138" s="51"/>
      <c r="AC138" s="51"/>
      <c r="AD138" s="51"/>
      <c r="AE138" s="51"/>
      <c r="AF138" s="51"/>
      <c r="AG138" s="51"/>
      <c r="AH138" s="51"/>
      <c r="AI138" s="51"/>
      <c r="AJ138" s="51"/>
      <c r="AK138" s="51"/>
      <c r="AL138" s="51"/>
      <c r="AM138" s="51"/>
      <c r="AN138" s="51"/>
      <c r="AO138" s="51"/>
    </row>
    <row r="139" spans="1:44" ht="18.5" customHeight="1" x14ac:dyDescent="0.2">
      <c r="A139" s="24"/>
      <c r="B139" s="24"/>
      <c r="C139" s="24"/>
      <c r="D139" s="24"/>
      <c r="E139" s="24"/>
      <c r="F139" s="24"/>
      <c r="G139" s="24"/>
      <c r="H139" s="24"/>
      <c r="I139" s="24"/>
      <c r="J139" s="24"/>
      <c r="K139" s="24"/>
      <c r="L139" s="24"/>
      <c r="M139" s="24"/>
      <c r="N139" s="24"/>
      <c r="O139" s="24"/>
      <c r="P139" s="24"/>
      <c r="Q139" s="24"/>
      <c r="R139" s="24"/>
      <c r="S139" s="24"/>
      <c r="T139" s="24"/>
      <c r="U139" s="24"/>
      <c r="V139" s="24"/>
      <c r="W139" s="24"/>
      <c r="X139" s="24"/>
      <c r="Y139" s="24"/>
      <c r="Z139" s="24"/>
      <c r="AA139" s="24"/>
      <c r="AB139" s="24"/>
      <c r="AC139" s="24"/>
      <c r="AD139" s="24"/>
      <c r="AE139" s="24"/>
      <c r="AF139" s="24"/>
      <c r="AG139" s="24"/>
      <c r="AH139" s="24"/>
      <c r="AI139" s="24"/>
      <c r="AJ139" s="24"/>
      <c r="AK139" s="24"/>
      <c r="AL139" s="24"/>
      <c r="AM139" s="24"/>
      <c r="AN139" s="24"/>
      <c r="AO139" s="24"/>
      <c r="AQ139" s="2">
        <f ca="1">SUM(AQ83,AQ84,AQ85,AQ86,AQ89,AQ90,AQ93,AQ94,AQ87,AQ88,AQ91,AQ92,AQ97,AQ98,AQ99,AQ100,AQ101)</f>
        <v>0</v>
      </c>
      <c r="AR139" s="2" t="s">
        <v>293</v>
      </c>
    </row>
    <row r="140" spans="1:44" ht="18.5" customHeight="1" x14ac:dyDescent="0.2">
      <c r="A140" s="25" t="s">
        <v>402</v>
      </c>
      <c r="B140" s="24"/>
      <c r="C140" s="24"/>
      <c r="D140" s="24"/>
      <c r="E140" s="24"/>
      <c r="F140" s="24"/>
      <c r="G140" s="24"/>
      <c r="H140" s="24"/>
      <c r="I140" s="24"/>
      <c r="J140" s="24"/>
      <c r="K140" s="24"/>
      <c r="L140" s="24"/>
      <c r="M140" s="24"/>
      <c r="N140" s="24"/>
      <c r="O140" s="24"/>
      <c r="P140" s="24"/>
      <c r="Q140" s="24"/>
      <c r="R140" s="24"/>
      <c r="S140" s="24"/>
      <c r="T140" s="24"/>
      <c r="U140" s="24"/>
      <c r="V140" s="24"/>
      <c r="W140" s="24"/>
      <c r="X140" s="24"/>
      <c r="Y140" s="24"/>
      <c r="Z140" s="24"/>
      <c r="AA140" s="24"/>
      <c r="AB140" s="24"/>
      <c r="AC140" s="24"/>
      <c r="AD140" s="24"/>
      <c r="AE140" s="24"/>
      <c r="AF140" s="24"/>
      <c r="AG140" s="24"/>
      <c r="AH140" s="24"/>
      <c r="AI140" s="24"/>
      <c r="AJ140" s="24"/>
      <c r="AK140" s="24"/>
      <c r="AL140" s="24"/>
      <c r="AM140" s="24"/>
      <c r="AN140" s="24"/>
      <c r="AO140" s="24"/>
      <c r="AQ140" s="2">
        <f ca="1">ROUNDUP(AQ139,0)</f>
        <v>0</v>
      </c>
      <c r="AR140" s="2" t="s">
        <v>294</v>
      </c>
    </row>
    <row r="141" spans="1:44" ht="18.5" customHeight="1" x14ac:dyDescent="0.2">
      <c r="A141" s="305" t="str">
        <f ca="1">"(cd2)["&amp;AQ86&amp;"]＋(c4)["&amp;AQ90&amp;"]＋(d4)["&amp;AQ94&amp;"]＋(c2)["&amp;AQ88&amp;"]＋(d2)["&amp;AQ92&amp;"]"</f>
        <v>(cd2)[－]＋(c4)[－]＋(d4)[－]＋(c2)[－]＋(d2)[－]</v>
      </c>
      <c r="B141" s="305"/>
      <c r="C141" s="305"/>
      <c r="D141" s="305"/>
      <c r="E141" s="305"/>
      <c r="F141" s="305"/>
      <c r="G141" s="305"/>
      <c r="H141" s="305"/>
      <c r="I141" s="305"/>
      <c r="J141" s="305"/>
      <c r="K141" s="305"/>
      <c r="L141" s="305"/>
      <c r="M141" s="305"/>
      <c r="N141" s="305"/>
      <c r="O141" s="305"/>
      <c r="P141" s="305"/>
      <c r="Q141" s="305"/>
      <c r="R141" s="305"/>
      <c r="S141" s="305"/>
      <c r="T141" s="305"/>
      <c r="U141" s="305"/>
      <c r="V141" s="305"/>
      <c r="W141" s="305"/>
      <c r="X141" s="305"/>
      <c r="Y141" s="305"/>
      <c r="Z141" s="305"/>
      <c r="AA141" s="305"/>
      <c r="AB141" s="305"/>
      <c r="AC141" s="305"/>
      <c r="AD141" s="305"/>
      <c r="AE141" s="305"/>
      <c r="AF141" s="305"/>
      <c r="AG141" s="305"/>
      <c r="AH141" s="305"/>
      <c r="AI141" s="305"/>
      <c r="AJ141" s="305"/>
      <c r="AK141" s="305"/>
      <c r="AL141" s="305"/>
      <c r="AM141" s="305"/>
      <c r="AN141" s="305"/>
      <c r="AO141" s="305"/>
    </row>
    <row r="142" spans="1:44" ht="18.5" customHeight="1" x14ac:dyDescent="0.2">
      <c r="A142" s="305" t="str">
        <f ca="1">"＝["&amp;AQ145&amp;"] (小数点以下を切り上げ) → 補助員数["&amp;AQ146&amp;"人]"</f>
        <v>＝[－] (小数点以下を切り上げ) → 補助員数[－人]</v>
      </c>
      <c r="B142" s="194"/>
      <c r="C142" s="194"/>
      <c r="D142" s="194"/>
      <c r="E142" s="194"/>
      <c r="F142" s="194"/>
      <c r="G142" s="194"/>
      <c r="H142" s="194"/>
      <c r="I142" s="194"/>
      <c r="J142" s="194"/>
      <c r="K142" s="194"/>
      <c r="L142" s="194"/>
      <c r="M142" s="194"/>
      <c r="N142" s="194"/>
      <c r="O142" s="194"/>
      <c r="P142" s="194"/>
      <c r="Q142" s="194"/>
      <c r="R142" s="194"/>
      <c r="S142" s="194"/>
      <c r="T142" s="194"/>
      <c r="U142" s="194"/>
      <c r="V142" s="194"/>
      <c r="W142" s="194"/>
      <c r="X142" s="194"/>
      <c r="Y142" s="194"/>
      <c r="Z142" s="194"/>
      <c r="AA142" s="194"/>
      <c r="AB142" s="194"/>
      <c r="AC142" s="194"/>
      <c r="AD142" s="194"/>
      <c r="AE142" s="194"/>
      <c r="AF142" s="194"/>
      <c r="AG142" s="194"/>
      <c r="AH142" s="194"/>
      <c r="AI142" s="194"/>
      <c r="AJ142" s="194"/>
      <c r="AK142" s="194"/>
      <c r="AL142" s="194"/>
      <c r="AM142" s="194"/>
      <c r="AN142" s="194"/>
      <c r="AO142" s="194"/>
    </row>
    <row r="143" spans="1:44" ht="18.5" customHeight="1" x14ac:dyDescent="0.2">
      <c r="A143" s="24"/>
      <c r="B143" s="24"/>
      <c r="C143" s="24"/>
      <c r="D143" s="24"/>
      <c r="E143" s="24"/>
      <c r="F143" s="24"/>
      <c r="G143" s="24"/>
      <c r="H143" s="24"/>
      <c r="I143" s="24"/>
      <c r="J143" s="24"/>
      <c r="K143" s="24"/>
      <c r="L143" s="24"/>
      <c r="M143" s="24"/>
      <c r="N143" s="24"/>
      <c r="O143" s="24"/>
      <c r="P143" s="24"/>
      <c r="Q143" s="24"/>
      <c r="R143" s="24"/>
      <c r="S143" s="24"/>
      <c r="T143" s="24"/>
      <c r="U143" s="24"/>
      <c r="V143" s="24"/>
      <c r="W143" s="24"/>
      <c r="X143" s="24"/>
      <c r="Y143" s="24"/>
      <c r="Z143" s="24"/>
      <c r="AA143" s="24"/>
      <c r="AB143" s="24"/>
      <c r="AC143" s="24"/>
      <c r="AD143" s="24"/>
      <c r="AE143" s="24"/>
      <c r="AF143" s="24"/>
      <c r="AG143" s="24"/>
      <c r="AH143" s="24"/>
      <c r="AI143" s="24"/>
      <c r="AJ143" s="24"/>
      <c r="AK143" s="24"/>
      <c r="AL143" s="24"/>
      <c r="AM143" s="24"/>
      <c r="AN143" s="24"/>
      <c r="AO143" s="24"/>
    </row>
    <row r="144" spans="1:44" ht="18.5" customHeight="1" x14ac:dyDescent="0.2">
      <c r="A144" s="25" t="s">
        <v>403</v>
      </c>
      <c r="B144" s="24"/>
      <c r="C144" s="24"/>
      <c r="D144" s="24"/>
      <c r="E144" s="24"/>
      <c r="F144" s="24"/>
      <c r="G144" s="24"/>
      <c r="H144" s="24"/>
      <c r="I144" s="24"/>
      <c r="J144" s="24"/>
      <c r="K144" s="24"/>
      <c r="L144" s="24"/>
      <c r="M144" s="24"/>
      <c r="N144" s="24"/>
      <c r="O144" s="24"/>
      <c r="P144" s="24"/>
      <c r="Q144" s="24"/>
      <c r="R144" s="24"/>
      <c r="S144" s="24"/>
      <c r="T144" s="24"/>
      <c r="U144" s="24"/>
      <c r="V144" s="24"/>
      <c r="W144" s="24"/>
      <c r="X144" s="24"/>
      <c r="Y144" s="24"/>
      <c r="Z144" s="24"/>
      <c r="AA144" s="24"/>
      <c r="AB144" s="24"/>
      <c r="AC144" s="24"/>
      <c r="AD144" s="24"/>
      <c r="AE144" s="24"/>
      <c r="AF144" s="24"/>
      <c r="AG144" s="24"/>
      <c r="AH144" s="24"/>
      <c r="AI144" s="24"/>
      <c r="AJ144" s="24"/>
      <c r="AK144" s="24"/>
      <c r="AL144" s="24"/>
      <c r="AM144" s="24"/>
      <c r="AN144" s="24"/>
      <c r="AO144" s="24"/>
    </row>
    <row r="145" spans="1:44" ht="18.5" customHeight="1" x14ac:dyDescent="0.2">
      <c r="A145" s="305" t="str">
        <f ca="1">"(f)["&amp;AQ99&amp;"] (小数点以下を切り上げ) → 緊急時対応の常駐者数["&amp;AQ147&amp;"人]"</f>
        <v>(f)[－] (小数点以下を切り上げ) → 緊急時対応の常駐者数[－人]</v>
      </c>
      <c r="B145" s="305"/>
      <c r="C145" s="305"/>
      <c r="D145" s="305"/>
      <c r="E145" s="305"/>
      <c r="F145" s="305"/>
      <c r="G145" s="305"/>
      <c r="H145" s="305"/>
      <c r="I145" s="305"/>
      <c r="J145" s="305"/>
      <c r="K145" s="305"/>
      <c r="L145" s="305"/>
      <c r="M145" s="305"/>
      <c r="N145" s="305"/>
      <c r="O145" s="305"/>
      <c r="P145" s="305"/>
      <c r="Q145" s="305"/>
      <c r="R145" s="305"/>
      <c r="S145" s="305"/>
      <c r="T145" s="305"/>
      <c r="U145" s="305"/>
      <c r="V145" s="305"/>
      <c r="W145" s="305"/>
      <c r="X145" s="305"/>
      <c r="Y145" s="305"/>
      <c r="Z145" s="305"/>
      <c r="AA145" s="305"/>
      <c r="AB145" s="305"/>
      <c r="AC145" s="305"/>
      <c r="AD145" s="305"/>
      <c r="AE145" s="305"/>
      <c r="AF145" s="305"/>
      <c r="AG145" s="305"/>
      <c r="AH145" s="305"/>
      <c r="AI145" s="305"/>
      <c r="AJ145" s="305"/>
      <c r="AK145" s="305"/>
      <c r="AL145" s="305"/>
      <c r="AM145" s="305"/>
      <c r="AN145" s="305"/>
      <c r="AO145" s="305"/>
      <c r="AQ145" s="2" t="str">
        <f ca="1">IF(OR(AQ24="補助員あり",AQ34="補助員あり"),SUM(AQ86,AQ90,AQ94,AQ88,AQ92),"－")</f>
        <v>－</v>
      </c>
      <c r="AR145" s="2" t="s">
        <v>358</v>
      </c>
    </row>
    <row r="146" spans="1:44" ht="18.5" customHeight="1" x14ac:dyDescent="0.2">
      <c r="A146" s="24"/>
      <c r="B146" s="24"/>
      <c r="C146" s="24"/>
      <c r="D146" s="24"/>
      <c r="E146" s="24"/>
      <c r="F146" s="24"/>
      <c r="G146" s="24"/>
      <c r="H146" s="24"/>
      <c r="I146" s="24"/>
      <c r="J146" s="24"/>
      <c r="K146" s="24"/>
      <c r="L146" s="24"/>
      <c r="M146" s="24"/>
      <c r="N146" s="24"/>
      <c r="O146" s="24"/>
      <c r="P146" s="24"/>
      <c r="Q146" s="24"/>
      <c r="R146" s="24"/>
      <c r="S146" s="24"/>
      <c r="T146" s="24"/>
      <c r="U146" s="24"/>
      <c r="V146" s="24"/>
      <c r="W146" s="24"/>
      <c r="X146" s="24"/>
      <c r="Y146" s="24"/>
      <c r="Z146" s="24"/>
      <c r="AA146" s="24"/>
      <c r="AB146" s="24"/>
      <c r="AC146" s="24"/>
      <c r="AD146" s="24"/>
      <c r="AE146" s="24"/>
      <c r="AF146" s="24"/>
      <c r="AG146" s="24"/>
      <c r="AH146" s="24"/>
      <c r="AI146" s="24"/>
      <c r="AJ146" s="24"/>
      <c r="AK146" s="24"/>
      <c r="AL146" s="24"/>
      <c r="AM146" s="24"/>
      <c r="AN146" s="24"/>
      <c r="AO146" s="24"/>
      <c r="AQ146" s="2" t="str">
        <f ca="1">IF(OR(AQ24="補助員あり",AQ34="補助員あり"),ROUNDUP(AQ145,0),"－")</f>
        <v>－</v>
      </c>
      <c r="AR146" s="2" t="s">
        <v>295</v>
      </c>
    </row>
    <row r="147" spans="1:44" ht="18.5" customHeight="1" x14ac:dyDescent="0.2">
      <c r="A147" s="24" t="s">
        <v>535</v>
      </c>
      <c r="B147" s="24"/>
      <c r="C147" s="24"/>
      <c r="D147" s="24"/>
      <c r="E147" s="24"/>
      <c r="F147" s="24"/>
      <c r="G147" s="24"/>
      <c r="H147" s="24"/>
      <c r="I147" s="24"/>
      <c r="J147" s="24"/>
      <c r="K147" s="24"/>
      <c r="L147" s="24"/>
      <c r="M147" s="24"/>
      <c r="N147" s="24"/>
      <c r="O147" s="24"/>
      <c r="P147" s="24"/>
      <c r="Q147" s="24"/>
      <c r="R147" s="24"/>
      <c r="S147" s="24"/>
      <c r="T147" s="24"/>
      <c r="U147" s="24"/>
      <c r="V147" s="24"/>
      <c r="W147" s="24"/>
      <c r="X147" s="24"/>
      <c r="Y147" s="24"/>
      <c r="Z147" s="24"/>
      <c r="AA147" s="24"/>
      <c r="AB147" s="24"/>
      <c r="AC147" s="24"/>
      <c r="AD147" s="24"/>
      <c r="AE147" s="24"/>
      <c r="AF147" s="24"/>
      <c r="AG147" s="24"/>
      <c r="AH147" s="24"/>
      <c r="AI147" s="24"/>
      <c r="AJ147" s="24"/>
      <c r="AK147" s="24"/>
      <c r="AL147" s="24"/>
      <c r="AM147" s="24"/>
      <c r="AN147" s="24"/>
      <c r="AO147" s="24"/>
      <c r="AQ147" s="2" t="str">
        <f ca="1">IF(AQ52="認定あり",ROUNDUP(AQ99,0),"－")</f>
        <v>－</v>
      </c>
      <c r="AR147" s="2" t="s">
        <v>296</v>
      </c>
    </row>
    <row r="148" spans="1:44" ht="18.5" customHeight="1" x14ac:dyDescent="0.2">
      <c r="A148" s="24"/>
      <c r="B148" s="321"/>
      <c r="C148" s="321"/>
      <c r="D148" s="321"/>
      <c r="E148" s="321"/>
      <c r="F148" s="321"/>
      <c r="G148" s="321" t="s">
        <v>181</v>
      </c>
      <c r="H148" s="321"/>
      <c r="I148" s="321"/>
      <c r="J148" s="321"/>
      <c r="K148" s="321"/>
      <c r="L148" s="321"/>
      <c r="M148" s="321"/>
      <c r="N148" s="321"/>
      <c r="O148" s="321"/>
      <c r="P148" s="321"/>
      <c r="Q148" s="321"/>
      <c r="R148" s="321" t="s">
        <v>182</v>
      </c>
      <c r="S148" s="321"/>
      <c r="T148" s="321"/>
      <c r="U148" s="321"/>
      <c r="V148" s="321"/>
      <c r="W148" s="321"/>
      <c r="X148" s="321" t="s">
        <v>183</v>
      </c>
      <c r="Y148" s="321"/>
      <c r="Z148" s="321"/>
      <c r="AA148" s="321"/>
      <c r="AB148" s="321"/>
      <c r="AC148" s="321"/>
      <c r="AD148" s="321"/>
      <c r="AE148" s="321"/>
      <c r="AF148" s="321"/>
      <c r="AG148" s="321"/>
      <c r="AH148" s="321"/>
      <c r="AI148" s="321"/>
      <c r="AJ148" s="24"/>
      <c r="AK148" s="24"/>
      <c r="AL148" s="24"/>
      <c r="AM148" s="24"/>
      <c r="AN148" s="24"/>
      <c r="AO148" s="24"/>
      <c r="AQ148" s="2" t="str">
        <f ca="1">IF(入力!D35="",様式14!$AQ$5&amp;様式14!$AR$5&amp;ROW(入力!D35)&amp;" 未入力",入力!D35)</f>
        <v>入力D35 未入力</v>
      </c>
      <c r="AR148" s="2" t="s">
        <v>464</v>
      </c>
    </row>
    <row r="149" spans="1:44" ht="33" customHeight="1" x14ac:dyDescent="0.2">
      <c r="A149" s="24"/>
      <c r="B149" s="321" t="s">
        <v>179</v>
      </c>
      <c r="C149" s="321"/>
      <c r="D149" s="321"/>
      <c r="E149" s="321"/>
      <c r="F149" s="321"/>
      <c r="G149" s="321">
        <f ca="1">AQ140</f>
        <v>0</v>
      </c>
      <c r="H149" s="321"/>
      <c r="I149" s="321"/>
      <c r="J149" s="321"/>
      <c r="K149" s="321"/>
      <c r="L149" s="321"/>
      <c r="M149" s="321"/>
      <c r="N149" s="321"/>
      <c r="O149" s="321"/>
      <c r="P149" s="321"/>
      <c r="Q149" s="321"/>
      <c r="R149" s="321" t="str">
        <f ca="1">IF(OR(AQ24="補助員あり",AQ34="補助員あり"),AQ146,"－")</f>
        <v>－</v>
      </c>
      <c r="S149" s="321"/>
      <c r="T149" s="321"/>
      <c r="U149" s="321"/>
      <c r="V149" s="321"/>
      <c r="W149" s="321"/>
      <c r="X149" s="321" t="str">
        <f ca="1">AQ147</f>
        <v>－</v>
      </c>
      <c r="Y149" s="321"/>
      <c r="Z149" s="321"/>
      <c r="AA149" s="321"/>
      <c r="AB149" s="321"/>
      <c r="AC149" s="321"/>
      <c r="AD149" s="321"/>
      <c r="AE149" s="321"/>
      <c r="AF149" s="321"/>
      <c r="AG149" s="321"/>
      <c r="AH149" s="321"/>
      <c r="AI149" s="321"/>
      <c r="AJ149" s="24"/>
      <c r="AK149" s="24"/>
      <c r="AL149" s="24"/>
      <c r="AM149" s="24"/>
      <c r="AN149" s="24"/>
      <c r="AO149" s="24"/>
      <c r="AQ149" s="2">
        <f ca="1">IF(AQ15="認定あり",IF(入力!D36="",様式14!$AQ$5&amp;様式14!$AR$5&amp;ROW(入力!D36)&amp;" 未入力",入力!D36),0)</f>
        <v>0</v>
      </c>
      <c r="AR149" s="2" t="s">
        <v>360</v>
      </c>
    </row>
    <row r="150" spans="1:44" ht="18.5" customHeight="1" x14ac:dyDescent="0.2">
      <c r="A150" s="24"/>
      <c r="B150" s="371" t="s">
        <v>180</v>
      </c>
      <c r="C150" s="371"/>
      <c r="D150" s="371"/>
      <c r="E150" s="371"/>
      <c r="F150" s="371"/>
      <c r="G150" s="371" t="str">
        <f ca="1">AQ148</f>
        <v>入力D35 未入力</v>
      </c>
      <c r="H150" s="371"/>
      <c r="I150" s="371"/>
      <c r="J150" s="371"/>
      <c r="K150" s="371"/>
      <c r="L150" s="371"/>
      <c r="M150" s="371"/>
      <c r="N150" s="371"/>
      <c r="O150" s="371"/>
      <c r="P150" s="371"/>
      <c r="Q150" s="371"/>
      <c r="R150" s="371" t="str">
        <f ca="1">IF(OR(AQ24="補助員あり",AQ34="補助員あり"),AQ150,"－")</f>
        <v>－</v>
      </c>
      <c r="S150" s="371"/>
      <c r="T150" s="371"/>
      <c r="U150" s="371"/>
      <c r="V150" s="371"/>
      <c r="W150" s="371"/>
      <c r="X150" s="371" t="str">
        <f ca="1">IF(AQ52="認定あり",SUM(AQ152,AQ153),"－")</f>
        <v>－</v>
      </c>
      <c r="Y150" s="371"/>
      <c r="Z150" s="371"/>
      <c r="AA150" s="371"/>
      <c r="AB150" s="371"/>
      <c r="AC150" s="371"/>
      <c r="AD150" s="371"/>
      <c r="AE150" s="371"/>
      <c r="AF150" s="371"/>
      <c r="AG150" s="371"/>
      <c r="AH150" s="371"/>
      <c r="AI150" s="371"/>
      <c r="AJ150" s="24"/>
      <c r="AK150" s="24"/>
      <c r="AL150" s="24"/>
      <c r="AM150" s="24"/>
      <c r="AN150" s="24"/>
      <c r="AO150" s="24"/>
      <c r="AQ150" s="2">
        <f>IF(COUNTIF(入力!D37,"*伴って*")+COUNTIF(入力!D38,"*伴って*"),IF(入力!D39="",様式14!$AQ$5&amp;様式14!$AR$5&amp;ROW(入力!D39)&amp;" 未入力",入力!D39),0)</f>
        <v>0</v>
      </c>
      <c r="AR150" s="2" t="s">
        <v>359</v>
      </c>
    </row>
    <row r="151" spans="1:44" ht="18.5" customHeight="1" x14ac:dyDescent="0.2">
      <c r="A151" s="24"/>
      <c r="B151" s="316"/>
      <c r="C151" s="316"/>
      <c r="D151" s="316"/>
      <c r="E151" s="316"/>
      <c r="F151" s="316"/>
      <c r="G151" s="316" t="str">
        <f ca="1">"（内調査員数"&amp;IF(AQ15="認定あり",AQ149,"－")&amp;"）"</f>
        <v>（内調査員数－）</v>
      </c>
      <c r="H151" s="316"/>
      <c r="I151" s="316"/>
      <c r="J151" s="316"/>
      <c r="K151" s="316"/>
      <c r="L151" s="316"/>
      <c r="M151" s="316"/>
      <c r="N151" s="316"/>
      <c r="O151" s="316"/>
      <c r="P151" s="316"/>
      <c r="Q151" s="316"/>
      <c r="R151" s="316"/>
      <c r="S151" s="316"/>
      <c r="T151" s="316"/>
      <c r="U151" s="316"/>
      <c r="V151" s="316"/>
      <c r="W151" s="316"/>
      <c r="X151" s="316"/>
      <c r="Y151" s="316"/>
      <c r="Z151" s="316"/>
      <c r="AA151" s="316"/>
      <c r="AB151" s="316"/>
      <c r="AC151" s="316"/>
      <c r="AD151" s="316"/>
      <c r="AE151" s="316"/>
      <c r="AF151" s="316"/>
      <c r="AG151" s="316"/>
      <c r="AH151" s="316"/>
      <c r="AI151" s="316"/>
      <c r="AJ151" s="24"/>
      <c r="AK151" s="24"/>
      <c r="AL151" s="24"/>
      <c r="AM151" s="24"/>
      <c r="AN151" s="24"/>
      <c r="AO151" s="24"/>
      <c r="AQ151" s="2">
        <f ca="1">IF(AND(入力!D73="",AQ52="認定あり"),様式14!$AQ$5&amp;様式14!$AR$5&amp;ROW(入力!D73)&amp;" 未入力",入力!D73)</f>
        <v>0</v>
      </c>
      <c r="AR151" s="2" t="s">
        <v>377</v>
      </c>
    </row>
    <row r="152" spans="1:44" ht="18.5" customHeight="1" x14ac:dyDescent="0.2">
      <c r="A152" s="336" t="s">
        <v>184</v>
      </c>
      <c r="B152" s="336"/>
      <c r="C152" s="336"/>
      <c r="D152" s="336"/>
      <c r="E152" s="336"/>
      <c r="F152" s="336"/>
      <c r="G152" s="336"/>
      <c r="H152" s="336"/>
      <c r="I152" s="336"/>
      <c r="J152" s="336"/>
      <c r="K152" s="336"/>
      <c r="L152" s="336"/>
      <c r="M152" s="336"/>
      <c r="N152" s="336"/>
      <c r="O152" s="336"/>
      <c r="P152" s="336"/>
      <c r="Q152" s="336"/>
      <c r="R152" s="336"/>
      <c r="S152" s="336"/>
      <c r="T152" s="336"/>
      <c r="U152" s="336"/>
      <c r="V152" s="336"/>
      <c r="W152" s="336"/>
      <c r="X152" s="336"/>
      <c r="Y152" s="336"/>
      <c r="Z152" s="336"/>
      <c r="AA152" s="336"/>
      <c r="AB152" s="336"/>
      <c r="AC152" s="336"/>
      <c r="AD152" s="336"/>
      <c r="AE152" s="336"/>
      <c r="AF152" s="336"/>
      <c r="AG152" s="336"/>
      <c r="AH152" s="336"/>
      <c r="AI152" s="336"/>
      <c r="AJ152" s="336"/>
      <c r="AK152" s="336"/>
      <c r="AL152" s="336"/>
      <c r="AM152" s="336"/>
      <c r="AN152" s="336"/>
      <c r="AO152" s="336"/>
      <c r="AQ152" s="2">
        <f ca="1">IF(AND(入力!D74="",AQ52="認定あり",COUNTIF(入力!D73,"*配置する*")),様式14!$AQ$5&amp;様式14!$AR$5&amp;ROW(入力!D74)&amp;" 未入力",入力!D74)</f>
        <v>0</v>
      </c>
      <c r="AR152" s="2" t="s">
        <v>375</v>
      </c>
    </row>
    <row r="153" spans="1:44" ht="18.5" customHeight="1" x14ac:dyDescent="0.2">
      <c r="A153" s="336" t="s">
        <v>185</v>
      </c>
      <c r="B153" s="336"/>
      <c r="C153" s="336"/>
      <c r="D153" s="336"/>
      <c r="E153" s="336"/>
      <c r="F153" s="336"/>
      <c r="G153" s="336"/>
      <c r="H153" s="336"/>
      <c r="I153" s="336"/>
      <c r="J153" s="336"/>
      <c r="K153" s="336"/>
      <c r="L153" s="336"/>
      <c r="M153" s="336"/>
      <c r="N153" s="336"/>
      <c r="O153" s="336"/>
      <c r="P153" s="336"/>
      <c r="Q153" s="336"/>
      <c r="R153" s="336"/>
      <c r="S153" s="336"/>
      <c r="T153" s="336"/>
      <c r="U153" s="336"/>
      <c r="V153" s="336"/>
      <c r="W153" s="336"/>
      <c r="X153" s="336"/>
      <c r="Y153" s="336"/>
      <c r="Z153" s="336"/>
      <c r="AA153" s="336"/>
      <c r="AB153" s="336"/>
      <c r="AC153" s="336"/>
      <c r="AD153" s="336"/>
      <c r="AE153" s="336"/>
      <c r="AF153" s="336"/>
      <c r="AG153" s="336"/>
      <c r="AH153" s="336"/>
      <c r="AI153" s="336"/>
      <c r="AJ153" s="336"/>
      <c r="AK153" s="336"/>
      <c r="AL153" s="336"/>
      <c r="AM153" s="336"/>
      <c r="AN153" s="336"/>
      <c r="AO153" s="336"/>
      <c r="AQ153" s="2">
        <f ca="1">IF(AND(入力!D75="",AQ52="認定あり"),様式14!$AQ$5&amp;様式14!$AR$5&amp;ROW(入力!D75)&amp;" 未入力",入力!D75)</f>
        <v>0</v>
      </c>
      <c r="AR153" s="2" t="s">
        <v>376</v>
      </c>
    </row>
    <row r="154" spans="1:44" ht="18.5" customHeight="1" x14ac:dyDescent="0.2">
      <c r="A154" s="24"/>
      <c r="B154" s="24"/>
      <c r="C154" s="24"/>
      <c r="D154" s="24"/>
      <c r="E154" s="24"/>
      <c r="F154" s="24"/>
      <c r="G154" s="24"/>
      <c r="H154" s="24"/>
      <c r="I154" s="24"/>
      <c r="J154" s="24"/>
      <c r="K154" s="24"/>
      <c r="L154" s="24"/>
      <c r="M154" s="24"/>
      <c r="N154" s="24"/>
      <c r="O154" s="24"/>
      <c r="P154" s="24"/>
      <c r="Q154" s="24"/>
      <c r="R154" s="24"/>
      <c r="S154" s="24"/>
      <c r="T154" s="24"/>
      <c r="U154" s="24"/>
      <c r="V154" s="24"/>
      <c r="W154" s="24"/>
      <c r="X154" s="24"/>
      <c r="Y154" s="24"/>
      <c r="Z154" s="24"/>
      <c r="AA154" s="24"/>
      <c r="AB154" s="24"/>
      <c r="AC154" s="24"/>
      <c r="AD154" s="24"/>
      <c r="AE154" s="24"/>
      <c r="AF154" s="24"/>
      <c r="AG154" s="24"/>
      <c r="AH154" s="24"/>
      <c r="AI154" s="24"/>
      <c r="AJ154" s="24"/>
      <c r="AK154" s="24"/>
      <c r="AL154" s="24"/>
      <c r="AM154" s="24"/>
      <c r="AN154" s="24"/>
      <c r="AO154" s="24"/>
    </row>
    <row r="155" spans="1:44" ht="18.5" customHeight="1" x14ac:dyDescent="0.2">
      <c r="A155" s="24" t="str">
        <f>A$1</f>
        <v>滋LP様式第 13-9</v>
      </c>
      <c r="B155" s="24"/>
      <c r="C155" s="24"/>
      <c r="D155" s="24"/>
      <c r="E155" s="24"/>
      <c r="F155" s="24"/>
      <c r="G155" s="24"/>
      <c r="H155" s="24" t="s">
        <v>461</v>
      </c>
      <c r="I155" s="24"/>
      <c r="J155" s="24"/>
      <c r="K155" s="24"/>
      <c r="L155" s="24"/>
      <c r="M155" s="24"/>
      <c r="N155" s="24"/>
      <c r="O155" s="24"/>
      <c r="P155" s="24"/>
      <c r="Q155" s="24"/>
      <c r="R155" s="24"/>
      <c r="S155" s="24"/>
      <c r="T155" s="24"/>
      <c r="U155" s="24"/>
      <c r="V155" s="24"/>
      <c r="W155" s="24"/>
      <c r="X155" s="24"/>
      <c r="Y155" s="24"/>
      <c r="Z155" s="24"/>
      <c r="AA155" s="24"/>
      <c r="AB155" s="24"/>
      <c r="AC155" s="24"/>
      <c r="AD155" s="24"/>
      <c r="AE155" s="24"/>
      <c r="AF155" s="24"/>
      <c r="AG155" s="24"/>
      <c r="AH155" s="24"/>
      <c r="AI155" s="24"/>
      <c r="AJ155" s="24"/>
      <c r="AK155" s="24"/>
      <c r="AL155" s="24"/>
      <c r="AM155" s="24"/>
      <c r="AN155" s="24"/>
      <c r="AO155" s="24"/>
    </row>
    <row r="156" spans="1:44" ht="18.5" customHeight="1" x14ac:dyDescent="0.2">
      <c r="A156" s="340" t="str">
        <f ca="1">A$3</f>
        <v>事業所の名称：入力D5 未入力　入力D10 未入力</v>
      </c>
      <c r="B156" s="340"/>
      <c r="C156" s="340"/>
      <c r="D156" s="340"/>
      <c r="E156" s="340"/>
      <c r="F156" s="340"/>
      <c r="G156" s="340"/>
      <c r="H156" s="340"/>
      <c r="I156" s="340"/>
      <c r="J156" s="340"/>
      <c r="K156" s="340"/>
      <c r="L156" s="340"/>
      <c r="M156" s="340"/>
      <c r="N156" s="340"/>
      <c r="O156" s="340"/>
      <c r="P156" s="340"/>
      <c r="Q156" s="340"/>
      <c r="R156" s="340"/>
      <c r="S156" s="340"/>
      <c r="T156" s="340"/>
      <c r="U156" s="340"/>
      <c r="V156" s="340"/>
      <c r="W156" s="340"/>
      <c r="X156" s="340"/>
      <c r="Y156" s="340"/>
      <c r="Z156" s="340"/>
      <c r="AA156" s="340"/>
      <c r="AB156" s="340"/>
      <c r="AC156" s="340"/>
      <c r="AD156" s="340"/>
      <c r="AE156" s="340"/>
      <c r="AF156" s="340"/>
      <c r="AG156" s="340"/>
      <c r="AH156" s="340"/>
      <c r="AI156" s="340"/>
      <c r="AJ156" s="340"/>
      <c r="AK156" s="340"/>
      <c r="AL156" s="340"/>
      <c r="AM156" s="340"/>
      <c r="AN156" s="340"/>
      <c r="AO156" s="340"/>
    </row>
    <row r="157" spans="1:44" ht="18.5" customHeight="1" x14ac:dyDescent="0.2">
      <c r="A157" s="18" t="s">
        <v>534</v>
      </c>
    </row>
    <row r="158" spans="1:44" ht="14" customHeight="1" x14ac:dyDescent="0.2">
      <c r="A158" s="364" t="s">
        <v>197</v>
      </c>
      <c r="B158" s="365"/>
      <c r="C158" s="365"/>
      <c r="D158" s="365"/>
      <c r="E158" s="365"/>
      <c r="F158" s="365"/>
      <c r="G158" s="365"/>
      <c r="H158" s="365"/>
      <c r="I158" s="365"/>
      <c r="J158" s="365"/>
      <c r="K158" s="365"/>
      <c r="L158" s="365"/>
      <c r="M158" s="365"/>
      <c r="N158" s="363" t="s">
        <v>195</v>
      </c>
      <c r="O158" s="363"/>
      <c r="P158" s="363"/>
      <c r="Q158" s="363"/>
      <c r="R158" s="363"/>
      <c r="S158" s="363"/>
      <c r="T158" s="363"/>
      <c r="U158" s="363"/>
      <c r="V158" s="363"/>
      <c r="W158" s="321" t="s">
        <v>191</v>
      </c>
      <c r="X158" s="321"/>
      <c r="Y158" s="321"/>
      <c r="Z158" s="321"/>
      <c r="AA158" s="321"/>
      <c r="AB158" s="321"/>
      <c r="AC158" s="321"/>
      <c r="AD158" s="321"/>
      <c r="AE158" s="321"/>
      <c r="AF158" s="321" t="s">
        <v>192</v>
      </c>
      <c r="AG158" s="321"/>
      <c r="AH158" s="321"/>
      <c r="AI158" s="321"/>
      <c r="AJ158" s="321"/>
      <c r="AK158" s="321"/>
      <c r="AL158" s="321"/>
      <c r="AM158" s="321"/>
      <c r="AN158" s="321"/>
    </row>
    <row r="159" spans="1:44" ht="14" customHeight="1" x14ac:dyDescent="0.2">
      <c r="A159" s="365"/>
      <c r="B159" s="365"/>
      <c r="C159" s="365"/>
      <c r="D159" s="365"/>
      <c r="E159" s="365"/>
      <c r="F159" s="365"/>
      <c r="G159" s="365"/>
      <c r="H159" s="365"/>
      <c r="I159" s="365"/>
      <c r="J159" s="365"/>
      <c r="K159" s="365"/>
      <c r="L159" s="365"/>
      <c r="M159" s="365"/>
      <c r="N159" s="362" t="s">
        <v>21</v>
      </c>
      <c r="O159" s="362"/>
      <c r="P159" s="362"/>
      <c r="Q159" s="362"/>
      <c r="R159" s="362"/>
      <c r="S159" s="362"/>
      <c r="T159" s="362"/>
      <c r="U159" s="362"/>
      <c r="V159" s="362"/>
      <c r="W159" s="321"/>
      <c r="X159" s="321"/>
      <c r="Y159" s="321"/>
      <c r="Z159" s="321"/>
      <c r="AA159" s="321"/>
      <c r="AB159" s="321"/>
      <c r="AC159" s="321"/>
      <c r="AD159" s="321"/>
      <c r="AE159" s="321"/>
      <c r="AF159" s="321"/>
      <c r="AG159" s="321"/>
      <c r="AH159" s="321"/>
      <c r="AI159" s="321"/>
      <c r="AJ159" s="321"/>
      <c r="AK159" s="321"/>
      <c r="AL159" s="321"/>
      <c r="AM159" s="321"/>
      <c r="AN159" s="321"/>
      <c r="AQ159" s="2">
        <f ca="1">SUM(AQ83,AQ85,AQ86,AQ87,AQ88,AQ89,AQ90,AQ91,AQ92,AQ93,AQ94,AQ99)</f>
        <v>0</v>
      </c>
      <c r="AR159" s="2" t="s">
        <v>547</v>
      </c>
    </row>
    <row r="160" spans="1:44" ht="28" customHeight="1" x14ac:dyDescent="0.2">
      <c r="A160" s="328" t="s">
        <v>187</v>
      </c>
      <c r="B160" s="328"/>
      <c r="C160" s="328"/>
      <c r="D160" s="328"/>
      <c r="E160" s="328"/>
      <c r="F160" s="328"/>
      <c r="G160" s="328"/>
      <c r="H160" s="328"/>
      <c r="I160" s="328"/>
      <c r="J160" s="328"/>
      <c r="K160" s="328"/>
      <c r="L160" s="328"/>
      <c r="M160" s="328"/>
      <c r="N160" s="343" t="str">
        <f ca="1">"(a)["&amp;AQ83&amp;"]"</f>
        <v>(a)[－]</v>
      </c>
      <c r="O160" s="343"/>
      <c r="P160" s="343"/>
      <c r="Q160" s="343"/>
      <c r="R160" s="343"/>
      <c r="S160" s="343"/>
      <c r="T160" s="343"/>
      <c r="U160" s="343"/>
      <c r="V160" s="343"/>
      <c r="W160" s="343" t="str">
        <f ca="1">N160</f>
        <v>(a)[－]</v>
      </c>
      <c r="X160" s="343"/>
      <c r="Y160" s="343"/>
      <c r="Z160" s="343"/>
      <c r="AA160" s="343"/>
      <c r="AB160" s="343"/>
      <c r="AC160" s="343"/>
      <c r="AD160" s="343"/>
      <c r="AE160" s="343"/>
      <c r="AF160" s="343" t="str">
        <f ca="1">N160</f>
        <v>(a)[－]</v>
      </c>
      <c r="AG160" s="343"/>
      <c r="AH160" s="343"/>
      <c r="AI160" s="343"/>
      <c r="AJ160" s="343"/>
      <c r="AK160" s="343"/>
      <c r="AL160" s="343"/>
      <c r="AM160" s="343"/>
      <c r="AN160" s="343"/>
      <c r="AQ160" s="2">
        <f ca="1">SUM(AQ83,AQ85,AQ86,AQ87,AQ88,AQ89,AQ90,AQ91,AQ92,AQ93,AQ94,AQ99)</f>
        <v>0</v>
      </c>
      <c r="AR160" s="2" t="s">
        <v>536</v>
      </c>
    </row>
    <row r="161" spans="1:44" ht="28" customHeight="1" x14ac:dyDescent="0.2">
      <c r="A161" s="328" t="s">
        <v>188</v>
      </c>
      <c r="B161" s="328"/>
      <c r="C161" s="328"/>
      <c r="D161" s="328"/>
      <c r="E161" s="328"/>
      <c r="F161" s="328"/>
      <c r="G161" s="328"/>
      <c r="H161" s="328"/>
      <c r="I161" s="328"/>
      <c r="J161" s="328"/>
      <c r="K161" s="328"/>
      <c r="L161" s="328"/>
      <c r="M161" s="328"/>
      <c r="N161" s="344"/>
      <c r="O161" s="344"/>
      <c r="P161" s="344"/>
      <c r="Q161" s="344"/>
      <c r="R161" s="344"/>
      <c r="S161" s="344"/>
      <c r="T161" s="344"/>
      <c r="U161" s="344"/>
      <c r="V161" s="344"/>
      <c r="W161" s="344"/>
      <c r="X161" s="344"/>
      <c r="Y161" s="344"/>
      <c r="Z161" s="344"/>
      <c r="AA161" s="344"/>
      <c r="AB161" s="344"/>
      <c r="AC161" s="344"/>
      <c r="AD161" s="344"/>
      <c r="AE161" s="344"/>
      <c r="AF161" s="343" t="str">
        <f ca="1">"(h)["&amp;AQ102&amp;"]"</f>
        <v>(h)[－]</v>
      </c>
      <c r="AG161" s="343"/>
      <c r="AH161" s="343"/>
      <c r="AI161" s="343"/>
      <c r="AJ161" s="343"/>
      <c r="AK161" s="343"/>
      <c r="AL161" s="343"/>
      <c r="AM161" s="343"/>
      <c r="AN161" s="343"/>
      <c r="AQ161" s="2">
        <f ca="1">SUM(AQ83,AQ85,AQ86,AQ102,AQ87,AQ88,AQ89,AQ90,AQ91,AQ92,AQ93,AQ94,AQ99)</f>
        <v>0</v>
      </c>
      <c r="AR161" s="2" t="s">
        <v>537</v>
      </c>
    </row>
    <row r="162" spans="1:44" ht="14" customHeight="1" x14ac:dyDescent="0.2">
      <c r="A162" s="351" t="s">
        <v>353</v>
      </c>
      <c r="B162" s="366"/>
      <c r="C162" s="366"/>
      <c r="D162" s="366"/>
      <c r="E162" s="366"/>
      <c r="F162" s="366"/>
      <c r="G162" s="366"/>
      <c r="H162" s="366"/>
      <c r="I162" s="366"/>
      <c r="J162" s="366"/>
      <c r="K162" s="366"/>
      <c r="L162" s="366"/>
      <c r="M162" s="367"/>
      <c r="N162" s="345" t="str">
        <f ca="1">"(cd1)["&amp;AQ85&amp;"]"&amp;CHAR(10)&amp;"(cd2)["&amp;AQ86&amp;"]"</f>
        <v>(cd1)[－]
(cd2)[－]</v>
      </c>
      <c r="O162" s="346"/>
      <c r="P162" s="346"/>
      <c r="Q162" s="346"/>
      <c r="R162" s="346"/>
      <c r="S162" s="346"/>
      <c r="T162" s="346"/>
      <c r="U162" s="346"/>
      <c r="V162" s="347"/>
      <c r="W162" s="345" t="str">
        <f ca="1">N162</f>
        <v>(cd1)[－]
(cd2)[－]</v>
      </c>
      <c r="X162" s="346"/>
      <c r="Y162" s="346"/>
      <c r="Z162" s="346"/>
      <c r="AA162" s="346"/>
      <c r="AB162" s="346"/>
      <c r="AC162" s="346"/>
      <c r="AD162" s="346"/>
      <c r="AE162" s="347"/>
      <c r="AF162" s="345" t="str">
        <f ca="1">N162</f>
        <v>(cd1)[－]
(cd2)[－]</v>
      </c>
      <c r="AG162" s="346"/>
      <c r="AH162" s="346"/>
      <c r="AI162" s="346"/>
      <c r="AJ162" s="346"/>
      <c r="AK162" s="346"/>
      <c r="AL162" s="346"/>
      <c r="AM162" s="346"/>
      <c r="AN162" s="347"/>
      <c r="AQ162" s="2">
        <f ca="1">SUM(AQ83,AQ85,AQ86,AQ102,AQ87,AQ88,AQ89,AQ90,AQ91,AQ92,AQ93,AQ94,AQ99)</f>
        <v>0</v>
      </c>
      <c r="AR162" s="2" t="s">
        <v>538</v>
      </c>
    </row>
    <row r="163" spans="1:44" ht="14" customHeight="1" x14ac:dyDescent="0.2">
      <c r="A163" s="368" t="s">
        <v>354</v>
      </c>
      <c r="B163" s="369"/>
      <c r="C163" s="369"/>
      <c r="D163" s="369"/>
      <c r="E163" s="369"/>
      <c r="F163" s="369"/>
      <c r="G163" s="369"/>
      <c r="H163" s="369"/>
      <c r="I163" s="369"/>
      <c r="J163" s="369"/>
      <c r="K163" s="369"/>
      <c r="L163" s="369"/>
      <c r="M163" s="370"/>
      <c r="N163" s="348"/>
      <c r="O163" s="349"/>
      <c r="P163" s="349"/>
      <c r="Q163" s="349"/>
      <c r="R163" s="349"/>
      <c r="S163" s="349"/>
      <c r="T163" s="349"/>
      <c r="U163" s="349"/>
      <c r="V163" s="350"/>
      <c r="W163" s="348"/>
      <c r="X163" s="349"/>
      <c r="Y163" s="349"/>
      <c r="Z163" s="349"/>
      <c r="AA163" s="349"/>
      <c r="AB163" s="349"/>
      <c r="AC163" s="349"/>
      <c r="AD163" s="349"/>
      <c r="AE163" s="350"/>
      <c r="AF163" s="348"/>
      <c r="AG163" s="349"/>
      <c r="AH163" s="349"/>
      <c r="AI163" s="349"/>
      <c r="AJ163" s="349"/>
      <c r="AK163" s="349"/>
      <c r="AL163" s="349"/>
      <c r="AM163" s="349"/>
      <c r="AN163" s="350"/>
      <c r="AQ163" s="2">
        <f ca="1">SUM(AQ83,AQ95,AQ96,AQ91,AQ92,AQ93,AQ94,AQ99)</f>
        <v>0</v>
      </c>
      <c r="AR163" s="2" t="s">
        <v>539</v>
      </c>
    </row>
    <row r="164" spans="1:44" ht="56" customHeight="1" x14ac:dyDescent="0.2">
      <c r="A164" s="328" t="s">
        <v>189</v>
      </c>
      <c r="B164" s="328"/>
      <c r="C164" s="328"/>
      <c r="D164" s="328"/>
      <c r="E164" s="328"/>
      <c r="F164" s="328"/>
      <c r="G164" s="328"/>
      <c r="H164" s="328"/>
      <c r="I164" s="328"/>
      <c r="J164" s="328"/>
      <c r="K164" s="328"/>
      <c r="L164" s="328"/>
      <c r="M164" s="328"/>
      <c r="N164" s="343" t="str">
        <f ca="1">"(c1)["&amp;AQ87&amp;"]"&amp;CHAR(10)&amp;"(c2)["&amp;AQ88&amp;"]"&amp;CHAR(10)&amp;"(c3)["&amp;AQ89&amp;"]"&amp;CHAR(10)&amp;"(c4)["&amp;AQ90&amp;"]"</f>
        <v>(c1)[－]
(c2)[－]
(c3)[－]
(c4)[－]</v>
      </c>
      <c r="O164" s="343"/>
      <c r="P164" s="343"/>
      <c r="Q164" s="343"/>
      <c r="R164" s="343"/>
      <c r="S164" s="343"/>
      <c r="T164" s="343"/>
      <c r="U164" s="343"/>
      <c r="V164" s="343"/>
      <c r="W164" s="343" t="str">
        <f ca="1">N164</f>
        <v>(c1)[－]
(c2)[－]
(c3)[－]
(c4)[－]</v>
      </c>
      <c r="X164" s="343"/>
      <c r="Y164" s="343"/>
      <c r="Z164" s="343"/>
      <c r="AA164" s="343"/>
      <c r="AB164" s="343"/>
      <c r="AC164" s="343"/>
      <c r="AD164" s="343"/>
      <c r="AE164" s="343"/>
      <c r="AF164" s="343" t="str">
        <f ca="1">N164</f>
        <v>(c1)[－]
(c2)[－]
(c3)[－]
(c4)[－]</v>
      </c>
      <c r="AG164" s="343"/>
      <c r="AH164" s="343"/>
      <c r="AI164" s="343"/>
      <c r="AJ164" s="343"/>
      <c r="AK164" s="343"/>
      <c r="AL164" s="343"/>
      <c r="AM164" s="343"/>
      <c r="AN164" s="343"/>
      <c r="AQ164" s="2">
        <f ca="1">SUM(AQ83,AQ85,AQ86,AQ87,AQ88,AQ89,AQ90,AQ91,AQ92,AQ93,AQ94,AQ99)</f>
        <v>0</v>
      </c>
      <c r="AR164" s="2" t="s">
        <v>540</v>
      </c>
    </row>
    <row r="165" spans="1:44" ht="56" customHeight="1" x14ac:dyDescent="0.2">
      <c r="A165" s="328" t="s">
        <v>190</v>
      </c>
      <c r="B165" s="328"/>
      <c r="C165" s="328"/>
      <c r="D165" s="328"/>
      <c r="E165" s="328"/>
      <c r="F165" s="328"/>
      <c r="G165" s="328"/>
      <c r="H165" s="328"/>
      <c r="I165" s="328"/>
      <c r="J165" s="328"/>
      <c r="K165" s="328"/>
      <c r="L165" s="328"/>
      <c r="M165" s="328"/>
      <c r="N165" s="343" t="str">
        <f ca="1">"(d1)["&amp;AQ91&amp;"]"&amp;CHAR(10)&amp;"(d2)["&amp;AQ92&amp;"]"&amp;CHAR(10)&amp;"(d3)["&amp;AQ93&amp;"]"&amp;CHAR(10)&amp;"(d4)["&amp;AQ94&amp;"]"</f>
        <v>(d1)[－]
(d2)[－]
(d3)[－]
(d4)[－]</v>
      </c>
      <c r="O165" s="343"/>
      <c r="P165" s="343"/>
      <c r="Q165" s="343"/>
      <c r="R165" s="343"/>
      <c r="S165" s="343"/>
      <c r="T165" s="343"/>
      <c r="U165" s="343"/>
      <c r="V165" s="343"/>
      <c r="W165" s="343" t="str">
        <f ca="1">N165</f>
        <v>(d1)[－]
(d2)[－]
(d3)[－]
(d4)[－]</v>
      </c>
      <c r="X165" s="343"/>
      <c r="Y165" s="343"/>
      <c r="Z165" s="343"/>
      <c r="AA165" s="343"/>
      <c r="AB165" s="343"/>
      <c r="AC165" s="343"/>
      <c r="AD165" s="343"/>
      <c r="AE165" s="343"/>
      <c r="AF165" s="343" t="str">
        <f ca="1">N165</f>
        <v>(d1)[－]
(d2)[－]
(d3)[－]
(d4)[－]</v>
      </c>
      <c r="AG165" s="343"/>
      <c r="AH165" s="343"/>
      <c r="AI165" s="343"/>
      <c r="AJ165" s="343"/>
      <c r="AK165" s="343"/>
      <c r="AL165" s="343"/>
      <c r="AM165" s="343"/>
      <c r="AN165" s="343"/>
      <c r="AQ165" s="2" t="str">
        <f ca="1">IF(入力!D42="",様式14!$AQ$5&amp;様式14!$AR$5&amp;ROW(入力!D42)&amp;" 未入力",入力!D42)</f>
        <v>入力D42 未入力</v>
      </c>
      <c r="AR165" s="2" t="s">
        <v>546</v>
      </c>
    </row>
    <row r="166" spans="1:44" ht="28" customHeight="1" x14ac:dyDescent="0.2">
      <c r="A166" s="328" t="s">
        <v>33</v>
      </c>
      <c r="B166" s="328"/>
      <c r="C166" s="328"/>
      <c r="D166" s="328"/>
      <c r="E166" s="328"/>
      <c r="F166" s="328"/>
      <c r="G166" s="328"/>
      <c r="H166" s="328"/>
      <c r="I166" s="328"/>
      <c r="J166" s="328"/>
      <c r="K166" s="328"/>
      <c r="L166" s="328"/>
      <c r="M166" s="328"/>
      <c r="N166" s="343" t="str">
        <f ca="1">"(f)["&amp;AQ99&amp;"]"</f>
        <v>(f)[－]</v>
      </c>
      <c r="O166" s="343"/>
      <c r="P166" s="343"/>
      <c r="Q166" s="343"/>
      <c r="R166" s="343"/>
      <c r="S166" s="343"/>
      <c r="T166" s="343"/>
      <c r="U166" s="343"/>
      <c r="V166" s="343"/>
      <c r="W166" s="343" t="str">
        <f ca="1">N166</f>
        <v>(f)[－]</v>
      </c>
      <c r="X166" s="343"/>
      <c r="Y166" s="343"/>
      <c r="Z166" s="343"/>
      <c r="AA166" s="343"/>
      <c r="AB166" s="343"/>
      <c r="AC166" s="343"/>
      <c r="AD166" s="343"/>
      <c r="AE166" s="343"/>
      <c r="AF166" s="343" t="str">
        <f ca="1">N166</f>
        <v>(f)[－]</v>
      </c>
      <c r="AG166" s="343"/>
      <c r="AH166" s="343"/>
      <c r="AI166" s="343"/>
      <c r="AJ166" s="343"/>
      <c r="AK166" s="343"/>
      <c r="AL166" s="343"/>
      <c r="AM166" s="343"/>
      <c r="AN166" s="343"/>
      <c r="AQ166" s="2" t="str">
        <f ca="1">IF(入力!D43="",様式14!$AQ$5&amp;様式14!$AR$5&amp;ROW(入力!D43)&amp;" 未入力",入力!D43)</f>
        <v>入力D43 未入力</v>
      </c>
      <c r="AR166" s="2" t="s">
        <v>548</v>
      </c>
    </row>
    <row r="167" spans="1:44" ht="28" customHeight="1" x14ac:dyDescent="0.2">
      <c r="A167" s="321" t="s">
        <v>194</v>
      </c>
      <c r="B167" s="321"/>
      <c r="C167" s="321"/>
      <c r="D167" s="321"/>
      <c r="E167" s="321"/>
      <c r="F167" s="321"/>
      <c r="G167" s="321"/>
      <c r="H167" s="321"/>
      <c r="I167" s="321"/>
      <c r="J167" s="321"/>
      <c r="K167" s="321"/>
      <c r="L167" s="321"/>
      <c r="M167" s="321"/>
      <c r="N167" s="321">
        <f ca="1">AQ159</f>
        <v>0</v>
      </c>
      <c r="O167" s="321"/>
      <c r="P167" s="321"/>
      <c r="Q167" s="321"/>
      <c r="R167" s="321"/>
      <c r="S167" s="321"/>
      <c r="T167" s="321"/>
      <c r="U167" s="321"/>
      <c r="V167" s="321"/>
      <c r="W167" s="321">
        <f ca="1">AQ160</f>
        <v>0</v>
      </c>
      <c r="X167" s="321"/>
      <c r="Y167" s="321"/>
      <c r="Z167" s="321"/>
      <c r="AA167" s="321"/>
      <c r="AB167" s="321"/>
      <c r="AC167" s="321"/>
      <c r="AD167" s="321"/>
      <c r="AE167" s="321"/>
      <c r="AF167" s="321">
        <f ca="1">AQ161</f>
        <v>0</v>
      </c>
      <c r="AG167" s="321"/>
      <c r="AH167" s="321"/>
      <c r="AI167" s="321"/>
      <c r="AJ167" s="321"/>
      <c r="AK167" s="321"/>
      <c r="AL167" s="321"/>
      <c r="AM167" s="321"/>
      <c r="AN167" s="321"/>
      <c r="AQ167" s="2" t="str">
        <f ca="1">IF(入力!D44="",様式14!$AQ$5&amp;様式14!$AR$5&amp;ROW(入力!D44)&amp;" 未入力",入力!D44)</f>
        <v>入力D44 未入力</v>
      </c>
      <c r="AR167" s="2" t="s">
        <v>541</v>
      </c>
    </row>
    <row r="168" spans="1:44" ht="28" customHeight="1" thickBot="1" x14ac:dyDescent="0.25">
      <c r="A168" s="361" t="s">
        <v>193</v>
      </c>
      <c r="B168" s="361"/>
      <c r="C168" s="361"/>
      <c r="D168" s="361"/>
      <c r="E168" s="361"/>
      <c r="F168" s="361"/>
      <c r="G168" s="361"/>
      <c r="H168" s="361"/>
      <c r="I168" s="361"/>
      <c r="J168" s="361"/>
      <c r="K168" s="361"/>
      <c r="L168" s="361"/>
      <c r="M168" s="361"/>
      <c r="N168" s="361">
        <f ca="1">ROUNDUP(N167,0)</f>
        <v>0</v>
      </c>
      <c r="O168" s="361"/>
      <c r="P168" s="361"/>
      <c r="Q168" s="361"/>
      <c r="R168" s="361"/>
      <c r="S168" s="361"/>
      <c r="T168" s="361"/>
      <c r="U168" s="361"/>
      <c r="V168" s="361"/>
      <c r="W168" s="361">
        <f t="shared" ref="W168" ca="1" si="0">ROUNDUP(W167,0)</f>
        <v>0</v>
      </c>
      <c r="X168" s="361"/>
      <c r="Y168" s="361"/>
      <c r="Z168" s="361"/>
      <c r="AA168" s="361"/>
      <c r="AB168" s="361"/>
      <c r="AC168" s="361"/>
      <c r="AD168" s="361"/>
      <c r="AE168" s="361"/>
      <c r="AF168" s="361">
        <f t="shared" ref="AF168" ca="1" si="1">ROUNDUP(AF167,0)</f>
        <v>0</v>
      </c>
      <c r="AG168" s="361"/>
      <c r="AH168" s="361"/>
      <c r="AI168" s="361"/>
      <c r="AJ168" s="361"/>
      <c r="AK168" s="361"/>
      <c r="AL168" s="361"/>
      <c r="AM168" s="361"/>
      <c r="AN168" s="361"/>
      <c r="AQ168" s="2" t="str">
        <f ca="1">IF(入力!D45="",様式14!$AQ$5&amp;様式14!$AR$5&amp;ROW(入力!D45)&amp;" 未入力",入力!D45)</f>
        <v>入力D45 未入力</v>
      </c>
      <c r="AR168" s="2" t="s">
        <v>542</v>
      </c>
    </row>
    <row r="169" spans="1:44" ht="28" customHeight="1" thickTop="1" x14ac:dyDescent="0.2">
      <c r="A169" s="357" t="s">
        <v>198</v>
      </c>
      <c r="B169" s="358"/>
      <c r="C169" s="358"/>
      <c r="D169" s="358"/>
      <c r="E169" s="358"/>
      <c r="F169" s="358"/>
      <c r="G169" s="358"/>
      <c r="H169" s="358"/>
      <c r="I169" s="358"/>
      <c r="J169" s="358"/>
      <c r="K169" s="358"/>
      <c r="L169" s="358"/>
      <c r="M169" s="358"/>
      <c r="N169" s="359" t="s">
        <v>24</v>
      </c>
      <c r="O169" s="203"/>
      <c r="P169" s="203"/>
      <c r="Q169" s="203"/>
      <c r="R169" s="203"/>
      <c r="S169" s="203"/>
      <c r="T169" s="203"/>
      <c r="U169" s="203"/>
      <c r="V169" s="360"/>
      <c r="W169" s="316" t="s">
        <v>25</v>
      </c>
      <c r="X169" s="316"/>
      <c r="Y169" s="316"/>
      <c r="Z169" s="316"/>
      <c r="AA169" s="316"/>
      <c r="AB169" s="316"/>
      <c r="AC169" s="316"/>
      <c r="AD169" s="316"/>
      <c r="AE169" s="316"/>
      <c r="AF169" s="316" t="s">
        <v>196</v>
      </c>
      <c r="AG169" s="316"/>
      <c r="AH169" s="316"/>
      <c r="AI169" s="316"/>
      <c r="AJ169" s="316"/>
      <c r="AK169" s="316"/>
      <c r="AL169" s="316"/>
      <c r="AM169" s="316"/>
      <c r="AN169" s="316"/>
      <c r="AQ169" s="2" t="str">
        <f ca="1">IF(入力!D46="",様式14!$AQ$5&amp;様式14!$AR$5&amp;ROW(入力!D46)&amp;" 未入力",入力!D46)</f>
        <v>入力D46 未入力</v>
      </c>
      <c r="AR169" s="2" t="s">
        <v>543</v>
      </c>
    </row>
    <row r="170" spans="1:44" ht="28" customHeight="1" x14ac:dyDescent="0.2">
      <c r="A170" s="328" t="str">
        <f t="shared" ref="A170:A178" si="2">A160</f>
        <v>供給開始時点検・調査</v>
      </c>
      <c r="B170" s="328"/>
      <c r="C170" s="328"/>
      <c r="D170" s="328"/>
      <c r="E170" s="328"/>
      <c r="F170" s="328"/>
      <c r="G170" s="328"/>
      <c r="H170" s="328"/>
      <c r="I170" s="328"/>
      <c r="J170" s="328"/>
      <c r="K170" s="328"/>
      <c r="L170" s="328"/>
      <c r="M170" s="328"/>
      <c r="N170" s="343" t="str">
        <f ca="1">N160</f>
        <v>(a)[－]</v>
      </c>
      <c r="O170" s="343"/>
      <c r="P170" s="343"/>
      <c r="Q170" s="343"/>
      <c r="R170" s="343"/>
      <c r="S170" s="343"/>
      <c r="T170" s="343"/>
      <c r="U170" s="343"/>
      <c r="V170" s="343"/>
      <c r="W170" s="343" t="str">
        <f ca="1">N160</f>
        <v>(a)[－]</v>
      </c>
      <c r="X170" s="343"/>
      <c r="Y170" s="343"/>
      <c r="Z170" s="343"/>
      <c r="AA170" s="343"/>
      <c r="AB170" s="343"/>
      <c r="AC170" s="343"/>
      <c r="AD170" s="343"/>
      <c r="AE170" s="343"/>
      <c r="AF170" s="343" t="str">
        <f ca="1">N160</f>
        <v>(a)[－]</v>
      </c>
      <c r="AG170" s="343"/>
      <c r="AH170" s="343"/>
      <c r="AI170" s="343"/>
      <c r="AJ170" s="343"/>
      <c r="AK170" s="343"/>
      <c r="AL170" s="343"/>
      <c r="AM170" s="343"/>
      <c r="AN170" s="343"/>
      <c r="AQ170" s="2" t="str">
        <f ca="1">IF(入力!D47="",様式14!$AQ$5&amp;様式14!$AR$5&amp;ROW(入力!D47)&amp;" 未入力",入力!D47)</f>
        <v>入力D47 未入力</v>
      </c>
      <c r="AR170" s="2" t="s">
        <v>544</v>
      </c>
    </row>
    <row r="171" spans="1:44" ht="28" customHeight="1" x14ac:dyDescent="0.2">
      <c r="A171" s="328" t="str">
        <f t="shared" si="2"/>
        <v>容器交換時等供給設備点検</v>
      </c>
      <c r="B171" s="328"/>
      <c r="C171" s="328"/>
      <c r="D171" s="328"/>
      <c r="E171" s="328"/>
      <c r="F171" s="328"/>
      <c r="G171" s="328"/>
      <c r="H171" s="328"/>
      <c r="I171" s="328"/>
      <c r="J171" s="328"/>
      <c r="K171" s="328"/>
      <c r="L171" s="328"/>
      <c r="M171" s="328"/>
      <c r="N171" s="343" t="str">
        <f ca="1">AF161</f>
        <v>(h)[－]</v>
      </c>
      <c r="O171" s="343"/>
      <c r="P171" s="343"/>
      <c r="Q171" s="343"/>
      <c r="R171" s="343"/>
      <c r="S171" s="343"/>
      <c r="T171" s="343"/>
      <c r="U171" s="343"/>
      <c r="V171" s="343"/>
      <c r="W171" s="344"/>
      <c r="X171" s="344"/>
      <c r="Y171" s="344"/>
      <c r="Z171" s="344"/>
      <c r="AA171" s="344"/>
      <c r="AB171" s="344"/>
      <c r="AC171" s="344"/>
      <c r="AD171" s="344"/>
      <c r="AE171" s="344"/>
      <c r="AF171" s="344"/>
      <c r="AG171" s="344"/>
      <c r="AH171" s="344"/>
      <c r="AI171" s="344"/>
      <c r="AJ171" s="344"/>
      <c r="AK171" s="344"/>
      <c r="AL171" s="344"/>
      <c r="AM171" s="344"/>
      <c r="AN171" s="344"/>
      <c r="AQ171" s="2" t="str">
        <f ca="1">IF(入力!D48="",様式14!$AQ$5&amp;様式14!$AR$5&amp;ROW(入力!D48)&amp;" 未入力",入力!D48)</f>
        <v>入力D48 未入力</v>
      </c>
      <c r="AR171" s="2" t="s">
        <v>545</v>
      </c>
    </row>
    <row r="172" spans="1:44" ht="14" customHeight="1" x14ac:dyDescent="0.2">
      <c r="A172" s="351" t="str">
        <f t="shared" si="2"/>
        <v>【特例】定期供給設備点検</v>
      </c>
      <c r="B172" s="352"/>
      <c r="C172" s="352"/>
      <c r="D172" s="352"/>
      <c r="E172" s="352"/>
      <c r="F172" s="352"/>
      <c r="G172" s="352"/>
      <c r="H172" s="352"/>
      <c r="I172" s="352"/>
      <c r="J172" s="352"/>
      <c r="K172" s="352"/>
      <c r="L172" s="352"/>
      <c r="M172" s="353"/>
      <c r="N172" s="345" t="str">
        <f ca="1">N162</f>
        <v>(cd1)[－]
(cd2)[－]</v>
      </c>
      <c r="O172" s="346"/>
      <c r="P172" s="346"/>
      <c r="Q172" s="346"/>
      <c r="R172" s="346"/>
      <c r="S172" s="346"/>
      <c r="T172" s="346"/>
      <c r="U172" s="346"/>
      <c r="V172" s="347"/>
      <c r="W172" s="345" t="str">
        <f ca="1">"(d5)["&amp;AQ95&amp;"]"&amp;CHAR(10)&amp;"(d6)["&amp;AQ96&amp;"]"</f>
        <v>(d5)[－]
(d6)[－]</v>
      </c>
      <c r="X172" s="346"/>
      <c r="Y172" s="346"/>
      <c r="Z172" s="346"/>
      <c r="AA172" s="346"/>
      <c r="AB172" s="346"/>
      <c r="AC172" s="346"/>
      <c r="AD172" s="346"/>
      <c r="AE172" s="347"/>
      <c r="AF172" s="345" t="str">
        <f ca="1">N172</f>
        <v>(cd1)[－]
(cd2)[－]</v>
      </c>
      <c r="AG172" s="346"/>
      <c r="AH172" s="346"/>
      <c r="AI172" s="346"/>
      <c r="AJ172" s="346"/>
      <c r="AK172" s="346"/>
      <c r="AL172" s="346"/>
      <c r="AM172" s="346"/>
      <c r="AN172" s="347"/>
    </row>
    <row r="173" spans="1:44" ht="14" customHeight="1" x14ac:dyDescent="0.2">
      <c r="A173" s="354" t="str">
        <f t="shared" si="2"/>
        <v>　　　　及び定期消費調査</v>
      </c>
      <c r="B173" s="355"/>
      <c r="C173" s="355"/>
      <c r="D173" s="355"/>
      <c r="E173" s="355"/>
      <c r="F173" s="355"/>
      <c r="G173" s="355"/>
      <c r="H173" s="355"/>
      <c r="I173" s="355"/>
      <c r="J173" s="355"/>
      <c r="K173" s="355"/>
      <c r="L173" s="355"/>
      <c r="M173" s="356"/>
      <c r="N173" s="348"/>
      <c r="O173" s="349"/>
      <c r="P173" s="349"/>
      <c r="Q173" s="349"/>
      <c r="R173" s="349"/>
      <c r="S173" s="349"/>
      <c r="T173" s="349"/>
      <c r="U173" s="349"/>
      <c r="V173" s="350"/>
      <c r="W173" s="348"/>
      <c r="X173" s="349"/>
      <c r="Y173" s="349"/>
      <c r="Z173" s="349"/>
      <c r="AA173" s="349"/>
      <c r="AB173" s="349"/>
      <c r="AC173" s="349"/>
      <c r="AD173" s="349"/>
      <c r="AE173" s="350"/>
      <c r="AF173" s="348"/>
      <c r="AG173" s="349"/>
      <c r="AH173" s="349"/>
      <c r="AI173" s="349"/>
      <c r="AJ173" s="349"/>
      <c r="AK173" s="349"/>
      <c r="AL173" s="349"/>
      <c r="AM173" s="349"/>
      <c r="AN173" s="350"/>
    </row>
    <row r="174" spans="1:44" ht="56" customHeight="1" x14ac:dyDescent="0.2">
      <c r="A174" s="328" t="str">
        <f t="shared" si="2"/>
        <v>定期供給設備点検</v>
      </c>
      <c r="B174" s="328"/>
      <c r="C174" s="328"/>
      <c r="D174" s="328"/>
      <c r="E174" s="328"/>
      <c r="F174" s="328"/>
      <c r="G174" s="328"/>
      <c r="H174" s="328"/>
      <c r="I174" s="328"/>
      <c r="J174" s="328"/>
      <c r="K174" s="328"/>
      <c r="L174" s="328"/>
      <c r="M174" s="328"/>
      <c r="N174" s="343" t="str">
        <f ca="1">N164</f>
        <v>(c1)[－]
(c2)[－]
(c3)[－]
(c4)[－]</v>
      </c>
      <c r="O174" s="343"/>
      <c r="P174" s="343"/>
      <c r="Q174" s="343"/>
      <c r="R174" s="343"/>
      <c r="S174" s="343"/>
      <c r="T174" s="343"/>
      <c r="U174" s="343"/>
      <c r="V174" s="343"/>
      <c r="W174" s="344"/>
      <c r="X174" s="344"/>
      <c r="Y174" s="344"/>
      <c r="Z174" s="344"/>
      <c r="AA174" s="344"/>
      <c r="AB174" s="344"/>
      <c r="AC174" s="344"/>
      <c r="AD174" s="344"/>
      <c r="AE174" s="344"/>
      <c r="AF174" s="343" t="str">
        <f ca="1">N164</f>
        <v>(c1)[－]
(c2)[－]
(c3)[－]
(c4)[－]</v>
      </c>
      <c r="AG174" s="343"/>
      <c r="AH174" s="343"/>
      <c r="AI174" s="343"/>
      <c r="AJ174" s="343"/>
      <c r="AK174" s="343"/>
      <c r="AL174" s="343"/>
      <c r="AM174" s="343"/>
      <c r="AN174" s="343"/>
    </row>
    <row r="175" spans="1:44" ht="56" customHeight="1" x14ac:dyDescent="0.2">
      <c r="A175" s="328" t="str">
        <f t="shared" si="2"/>
        <v>定期消費設備調査</v>
      </c>
      <c r="B175" s="328"/>
      <c r="C175" s="328"/>
      <c r="D175" s="328"/>
      <c r="E175" s="328"/>
      <c r="F175" s="328"/>
      <c r="G175" s="328"/>
      <c r="H175" s="328"/>
      <c r="I175" s="328"/>
      <c r="J175" s="328"/>
      <c r="K175" s="328"/>
      <c r="L175" s="328"/>
      <c r="M175" s="328"/>
      <c r="N175" s="343" t="str">
        <f ca="1">N165</f>
        <v>(d1)[－]
(d2)[－]
(d3)[－]
(d4)[－]</v>
      </c>
      <c r="O175" s="343"/>
      <c r="P175" s="343"/>
      <c r="Q175" s="343"/>
      <c r="R175" s="343"/>
      <c r="S175" s="343"/>
      <c r="T175" s="343"/>
      <c r="U175" s="343"/>
      <c r="V175" s="343"/>
      <c r="W175" s="343" t="str">
        <f ca="1">N165</f>
        <v>(d1)[－]
(d2)[－]
(d3)[－]
(d4)[－]</v>
      </c>
      <c r="X175" s="343"/>
      <c r="Y175" s="343"/>
      <c r="Z175" s="343"/>
      <c r="AA175" s="343"/>
      <c r="AB175" s="343"/>
      <c r="AC175" s="343"/>
      <c r="AD175" s="343"/>
      <c r="AE175" s="343"/>
      <c r="AF175" s="343" t="str">
        <f ca="1">N165</f>
        <v>(d1)[－]
(d2)[－]
(d3)[－]
(d4)[－]</v>
      </c>
      <c r="AG175" s="343"/>
      <c r="AH175" s="343"/>
      <c r="AI175" s="343"/>
      <c r="AJ175" s="343"/>
      <c r="AK175" s="343"/>
      <c r="AL175" s="343"/>
      <c r="AM175" s="343"/>
      <c r="AN175" s="343"/>
    </row>
    <row r="176" spans="1:44" ht="28" customHeight="1" x14ac:dyDescent="0.2">
      <c r="A176" s="328" t="str">
        <f t="shared" si="2"/>
        <v>緊急時対応</v>
      </c>
      <c r="B176" s="328"/>
      <c r="C176" s="328"/>
      <c r="D176" s="328"/>
      <c r="E176" s="328"/>
      <c r="F176" s="328"/>
      <c r="G176" s="328"/>
      <c r="H176" s="328"/>
      <c r="I176" s="328"/>
      <c r="J176" s="328"/>
      <c r="K176" s="328"/>
      <c r="L176" s="328"/>
      <c r="M176" s="328"/>
      <c r="N176" s="343" t="str">
        <f ca="1">N166</f>
        <v>(f)[－]</v>
      </c>
      <c r="O176" s="343"/>
      <c r="P176" s="343"/>
      <c r="Q176" s="343"/>
      <c r="R176" s="343"/>
      <c r="S176" s="343"/>
      <c r="T176" s="343"/>
      <c r="U176" s="343"/>
      <c r="V176" s="343"/>
      <c r="W176" s="343" t="str">
        <f ca="1">N166</f>
        <v>(f)[－]</v>
      </c>
      <c r="X176" s="343"/>
      <c r="Y176" s="343"/>
      <c r="Z176" s="343"/>
      <c r="AA176" s="343"/>
      <c r="AB176" s="343"/>
      <c r="AC176" s="343"/>
      <c r="AD176" s="343"/>
      <c r="AE176" s="343"/>
      <c r="AF176" s="343" t="str">
        <f ca="1">N166</f>
        <v>(f)[－]</v>
      </c>
      <c r="AG176" s="343"/>
      <c r="AH176" s="343"/>
      <c r="AI176" s="343"/>
      <c r="AJ176" s="343"/>
      <c r="AK176" s="343"/>
      <c r="AL176" s="343"/>
      <c r="AM176" s="343"/>
      <c r="AN176" s="343"/>
    </row>
    <row r="177" spans="1:41" ht="28" customHeight="1" x14ac:dyDescent="0.2">
      <c r="A177" s="342" t="str">
        <f t="shared" si="2"/>
        <v>合　　　計</v>
      </c>
      <c r="B177" s="342"/>
      <c r="C177" s="342"/>
      <c r="D177" s="342"/>
      <c r="E177" s="342"/>
      <c r="F177" s="342"/>
      <c r="G177" s="342"/>
      <c r="H177" s="342"/>
      <c r="I177" s="342"/>
      <c r="J177" s="342"/>
      <c r="K177" s="342"/>
      <c r="L177" s="342"/>
      <c r="M177" s="342"/>
      <c r="N177" s="321">
        <f ca="1">AQ162</f>
        <v>0</v>
      </c>
      <c r="O177" s="321"/>
      <c r="P177" s="321"/>
      <c r="Q177" s="321"/>
      <c r="R177" s="321"/>
      <c r="S177" s="321"/>
      <c r="T177" s="321"/>
      <c r="U177" s="321"/>
      <c r="V177" s="321"/>
      <c r="W177" s="321">
        <f ca="1">AQ163</f>
        <v>0</v>
      </c>
      <c r="X177" s="321"/>
      <c r="Y177" s="321"/>
      <c r="Z177" s="321"/>
      <c r="AA177" s="321"/>
      <c r="AB177" s="321"/>
      <c r="AC177" s="321"/>
      <c r="AD177" s="321"/>
      <c r="AE177" s="321"/>
      <c r="AF177" s="321">
        <f ca="1">AQ164</f>
        <v>0</v>
      </c>
      <c r="AG177" s="321"/>
      <c r="AH177" s="321"/>
      <c r="AI177" s="321"/>
      <c r="AJ177" s="321"/>
      <c r="AK177" s="321"/>
      <c r="AL177" s="321"/>
      <c r="AM177" s="321"/>
      <c r="AN177" s="321"/>
    </row>
    <row r="178" spans="1:41" ht="28" customHeight="1" x14ac:dyDescent="0.2">
      <c r="A178" s="342" t="str">
        <f t="shared" si="2"/>
        <v>必　要　数</v>
      </c>
      <c r="B178" s="342"/>
      <c r="C178" s="342"/>
      <c r="D178" s="342"/>
      <c r="E178" s="342"/>
      <c r="F178" s="342"/>
      <c r="G178" s="342"/>
      <c r="H178" s="342"/>
      <c r="I178" s="342"/>
      <c r="J178" s="342"/>
      <c r="K178" s="342"/>
      <c r="L178" s="342"/>
      <c r="M178" s="342"/>
      <c r="N178" s="321">
        <f t="shared" ref="N178" ca="1" si="3">ROUNDUP(N177,0)</f>
        <v>0</v>
      </c>
      <c r="O178" s="321"/>
      <c r="P178" s="321"/>
      <c r="Q178" s="321"/>
      <c r="R178" s="321"/>
      <c r="S178" s="321"/>
      <c r="T178" s="321"/>
      <c r="U178" s="321"/>
      <c r="V178" s="321"/>
      <c r="W178" s="321">
        <f t="shared" ref="W178" ca="1" si="4">ROUNDUP(W177,0)</f>
        <v>0</v>
      </c>
      <c r="X178" s="321"/>
      <c r="Y178" s="321"/>
      <c r="Z178" s="321"/>
      <c r="AA178" s="321"/>
      <c r="AB178" s="321"/>
      <c r="AC178" s="321"/>
      <c r="AD178" s="321"/>
      <c r="AE178" s="321"/>
      <c r="AF178" s="321">
        <f t="shared" ref="AF178" ca="1" si="5">ROUNDUP(AF177,0)</f>
        <v>0</v>
      </c>
      <c r="AG178" s="321"/>
      <c r="AH178" s="321"/>
      <c r="AI178" s="321"/>
      <c r="AJ178" s="321"/>
      <c r="AK178" s="321"/>
      <c r="AL178" s="321"/>
      <c r="AM178" s="321"/>
      <c r="AN178" s="321"/>
    </row>
    <row r="179" spans="1:41" ht="18.5" customHeight="1" x14ac:dyDescent="0.2">
      <c r="A179" s="2" t="s">
        <v>199</v>
      </c>
    </row>
    <row r="180" spans="1:41" ht="18.5" customHeight="1" x14ac:dyDescent="0.2"/>
    <row r="181" spans="1:41" ht="18.5" customHeight="1" x14ac:dyDescent="0.2">
      <c r="A181" s="24"/>
      <c r="B181" s="24"/>
      <c r="C181" s="24"/>
      <c r="D181" s="24"/>
      <c r="E181" s="24"/>
      <c r="F181" s="24"/>
      <c r="G181" s="24"/>
      <c r="H181" s="24"/>
      <c r="I181" s="24"/>
      <c r="J181" s="24"/>
      <c r="K181" s="24"/>
      <c r="L181" s="24"/>
      <c r="M181" s="24"/>
      <c r="N181" s="24"/>
      <c r="O181" s="24"/>
      <c r="P181" s="24"/>
      <c r="Q181" s="24"/>
      <c r="R181" s="24"/>
      <c r="S181" s="24"/>
      <c r="T181" s="24"/>
      <c r="U181" s="24"/>
      <c r="V181" s="24"/>
      <c r="W181" s="24"/>
      <c r="X181" s="24"/>
      <c r="Y181" s="24"/>
      <c r="Z181" s="24"/>
      <c r="AA181" s="24"/>
      <c r="AB181" s="24"/>
      <c r="AC181" s="24"/>
      <c r="AD181" s="24"/>
      <c r="AE181" s="24"/>
      <c r="AF181" s="24"/>
      <c r="AG181" s="24"/>
      <c r="AH181" s="24"/>
      <c r="AI181" s="24"/>
      <c r="AJ181" s="24"/>
      <c r="AK181" s="24"/>
      <c r="AL181" s="24"/>
      <c r="AM181" s="24"/>
      <c r="AN181" s="24"/>
      <c r="AO181" s="24"/>
    </row>
    <row r="182" spans="1:41" ht="18.5" customHeight="1" x14ac:dyDescent="0.2">
      <c r="A182" s="27"/>
      <c r="B182" s="27"/>
      <c r="C182" s="27"/>
      <c r="D182" s="27"/>
      <c r="E182" s="27"/>
      <c r="F182" s="27"/>
      <c r="G182" s="27"/>
      <c r="H182" s="27"/>
      <c r="I182" s="27"/>
      <c r="J182" s="27"/>
      <c r="K182" s="27"/>
      <c r="L182" s="27"/>
      <c r="M182" s="27"/>
      <c r="N182" s="27"/>
      <c r="O182" s="27"/>
      <c r="P182" s="27"/>
      <c r="Q182" s="27"/>
      <c r="R182" s="27"/>
      <c r="S182" s="27"/>
      <c r="T182" s="27"/>
      <c r="U182" s="27"/>
      <c r="V182" s="27"/>
      <c r="W182" s="27"/>
      <c r="X182" s="27"/>
      <c r="Y182" s="27"/>
      <c r="Z182" s="27"/>
      <c r="AA182" s="27"/>
      <c r="AB182" s="27"/>
      <c r="AC182" s="27"/>
      <c r="AD182" s="27"/>
      <c r="AE182" s="27"/>
      <c r="AF182" s="27"/>
      <c r="AG182" s="27"/>
      <c r="AH182" s="27"/>
      <c r="AI182" s="27"/>
      <c r="AJ182" s="27"/>
      <c r="AK182" s="27"/>
      <c r="AL182" s="27"/>
      <c r="AM182" s="27"/>
      <c r="AN182" s="27"/>
      <c r="AO182" s="27"/>
    </row>
  </sheetData>
  <sheetProtection sheet="1" objects="1" scenarios="1"/>
  <mergeCells count="152">
    <mergeCell ref="A69:AO69"/>
    <mergeCell ref="A70:AO70"/>
    <mergeCell ref="A71:AO71"/>
    <mergeCell ref="A73:AO73"/>
    <mergeCell ref="A74:AO74"/>
    <mergeCell ref="A75:AO75"/>
    <mergeCell ref="A17:AO17"/>
    <mergeCell ref="A52:AO52"/>
    <mergeCell ref="A53:AO53"/>
    <mergeCell ref="A62:AO62"/>
    <mergeCell ref="A61:AO61"/>
    <mergeCell ref="A63:AO63"/>
    <mergeCell ref="A66:AO66"/>
    <mergeCell ref="A65:AO65"/>
    <mergeCell ref="A67:AO67"/>
    <mergeCell ref="A56:AO56"/>
    <mergeCell ref="A59:AO59"/>
    <mergeCell ref="A40:AO40"/>
    <mergeCell ref="A47:AO47"/>
    <mergeCell ref="A49:AO49"/>
    <mergeCell ref="A55:AO55"/>
    <mergeCell ref="A58:AO58"/>
    <mergeCell ref="A25:AO25"/>
    <mergeCell ref="A29:AO29"/>
    <mergeCell ref="A123:AO123"/>
    <mergeCell ref="A128:AO128"/>
    <mergeCell ref="A129:AO129"/>
    <mergeCell ref="A80:AO80"/>
    <mergeCell ref="A91:AO91"/>
    <mergeCell ref="A92:AO92"/>
    <mergeCell ref="A85:AO85"/>
    <mergeCell ref="A98:AO98"/>
    <mergeCell ref="A105:AO105"/>
    <mergeCell ref="A112:AO112"/>
    <mergeCell ref="A118:AO118"/>
    <mergeCell ref="A132:AO132"/>
    <mergeCell ref="A156:AO156"/>
    <mergeCell ref="X150:AI151"/>
    <mergeCell ref="B148:F148"/>
    <mergeCell ref="A152:AO152"/>
    <mergeCell ref="A153:AO153"/>
    <mergeCell ref="B149:F149"/>
    <mergeCell ref="B150:F151"/>
    <mergeCell ref="G149:Q149"/>
    <mergeCell ref="R149:W149"/>
    <mergeCell ref="X149:AI149"/>
    <mergeCell ref="G150:Q150"/>
    <mergeCell ref="G151:Q151"/>
    <mergeCell ref="R150:W151"/>
    <mergeCell ref="A142:AO142"/>
    <mergeCell ref="A141:AO141"/>
    <mergeCell ref="A145:AO145"/>
    <mergeCell ref="G148:Q148"/>
    <mergeCell ref="R148:W148"/>
    <mergeCell ref="X148:AI148"/>
    <mergeCell ref="A135:AO135"/>
    <mergeCell ref="A136:AO136"/>
    <mergeCell ref="A137:AO137"/>
    <mergeCell ref="A162:M162"/>
    <mergeCell ref="A161:M161"/>
    <mergeCell ref="N162:V163"/>
    <mergeCell ref="AF162:AN163"/>
    <mergeCell ref="W162:AE163"/>
    <mergeCell ref="A168:M168"/>
    <mergeCell ref="A167:M167"/>
    <mergeCell ref="A166:M166"/>
    <mergeCell ref="A165:M165"/>
    <mergeCell ref="A164:M164"/>
    <mergeCell ref="N165:V165"/>
    <mergeCell ref="W165:AE165"/>
    <mergeCell ref="AF165:AN165"/>
    <mergeCell ref="N166:V166"/>
    <mergeCell ref="W166:AE166"/>
    <mergeCell ref="AF166:AN166"/>
    <mergeCell ref="N161:V161"/>
    <mergeCell ref="W161:AE161"/>
    <mergeCell ref="AF161:AN161"/>
    <mergeCell ref="N164:V164"/>
    <mergeCell ref="W164:AE164"/>
    <mergeCell ref="AF164:AN164"/>
    <mergeCell ref="A163:M163"/>
    <mergeCell ref="AF158:AN159"/>
    <mergeCell ref="AF160:AN160"/>
    <mergeCell ref="W160:AE160"/>
    <mergeCell ref="N160:V160"/>
    <mergeCell ref="A160:M160"/>
    <mergeCell ref="N159:V159"/>
    <mergeCell ref="N158:V158"/>
    <mergeCell ref="W158:AE159"/>
    <mergeCell ref="A158:M159"/>
    <mergeCell ref="A169:M169"/>
    <mergeCell ref="W169:AE169"/>
    <mergeCell ref="AF169:AN169"/>
    <mergeCell ref="N169:V169"/>
    <mergeCell ref="N167:V167"/>
    <mergeCell ref="W167:AE167"/>
    <mergeCell ref="AF167:AN167"/>
    <mergeCell ref="N168:V168"/>
    <mergeCell ref="W168:AE168"/>
    <mergeCell ref="AF168:AN168"/>
    <mergeCell ref="A174:M174"/>
    <mergeCell ref="N174:V174"/>
    <mergeCell ref="W174:AE174"/>
    <mergeCell ref="AF174:AN174"/>
    <mergeCell ref="A170:M170"/>
    <mergeCell ref="N170:V170"/>
    <mergeCell ref="W170:AE170"/>
    <mergeCell ref="AF170:AN170"/>
    <mergeCell ref="N172:V173"/>
    <mergeCell ref="W172:AE173"/>
    <mergeCell ref="AF172:AN173"/>
    <mergeCell ref="A172:M172"/>
    <mergeCell ref="A173:M173"/>
    <mergeCell ref="A78:AO78"/>
    <mergeCell ref="A13:AO13"/>
    <mergeCell ref="A16:AO16"/>
    <mergeCell ref="A23:AO23"/>
    <mergeCell ref="A177:M177"/>
    <mergeCell ref="N177:V177"/>
    <mergeCell ref="W177:AE177"/>
    <mergeCell ref="AF177:AN177"/>
    <mergeCell ref="A178:M178"/>
    <mergeCell ref="N178:V178"/>
    <mergeCell ref="W178:AE178"/>
    <mergeCell ref="AF178:AN178"/>
    <mergeCell ref="A175:M175"/>
    <mergeCell ref="N175:V175"/>
    <mergeCell ref="W175:AE175"/>
    <mergeCell ref="AF175:AN175"/>
    <mergeCell ref="A176:M176"/>
    <mergeCell ref="N176:V176"/>
    <mergeCell ref="W176:AE176"/>
    <mergeCell ref="AF176:AN176"/>
    <mergeCell ref="A171:M171"/>
    <mergeCell ref="N171:V171"/>
    <mergeCell ref="W171:AE171"/>
    <mergeCell ref="AF171:AN171"/>
    <mergeCell ref="O1:AO1"/>
    <mergeCell ref="A31:AO31"/>
    <mergeCell ref="A35:AO35"/>
    <mergeCell ref="A37:AO37"/>
    <mergeCell ref="A43:AO43"/>
    <mergeCell ref="A3:AO3"/>
    <mergeCell ref="A2:AO2"/>
    <mergeCell ref="A19:AO19"/>
    <mergeCell ref="A8:AO8"/>
    <mergeCell ref="A7:AO7"/>
    <mergeCell ref="A18:AO18"/>
    <mergeCell ref="A9:AO9"/>
    <mergeCell ref="A10:AO10"/>
    <mergeCell ref="A5:AO5"/>
    <mergeCell ref="A6:AO6"/>
  </mergeCells>
  <phoneticPr fontId="1"/>
  <conditionalFormatting sqref="G150:X150">
    <cfRule type="expression" dxfId="56" priority="18">
      <formula>AND(ISNUMBER(G149),G150&lt;G149)</formula>
    </cfRule>
  </conditionalFormatting>
  <conditionalFormatting sqref="C82">
    <cfRule type="expression" dxfId="55" priority="941">
      <formula>$AQ$10="認定あり"</formula>
    </cfRule>
  </conditionalFormatting>
  <conditionalFormatting sqref="O82:O83 A12:A13">
    <cfRule type="expression" dxfId="54" priority="942">
      <formula>$AQ$10="認定なし"</formula>
    </cfRule>
  </conditionalFormatting>
  <conditionalFormatting sqref="C87">
    <cfRule type="expression" dxfId="53" priority="944">
      <formula>$AQ$15="認定あり"</formula>
    </cfRule>
  </conditionalFormatting>
  <conditionalFormatting sqref="O87:O89 A15:A19">
    <cfRule type="expression" dxfId="52" priority="945">
      <formula>$AQ$15="認定なし"</formula>
    </cfRule>
  </conditionalFormatting>
  <conditionalFormatting sqref="C100">
    <cfRule type="expression" dxfId="51" priority="947">
      <formula>$AQ$22="認定あり"</formula>
    </cfRule>
  </conditionalFormatting>
  <conditionalFormatting sqref="C107">
    <cfRule type="expression" dxfId="50" priority="954">
      <formula>$AQ$32="認定あり"</formula>
    </cfRule>
  </conditionalFormatting>
  <conditionalFormatting sqref="A140:A142">
    <cfRule type="expression" dxfId="49" priority="955">
      <formula>AND($AQ$24="補助員なし",$AQ$34="補助員なし")</formula>
    </cfRule>
  </conditionalFormatting>
  <conditionalFormatting sqref="C114">
    <cfRule type="expression" dxfId="48" priority="956">
      <formula>$AQ$42="認定あり"</formula>
    </cfRule>
  </conditionalFormatting>
  <conditionalFormatting sqref="A33">
    <cfRule type="expression" dxfId="47" priority="957">
      <formula>$AQ$42="認定なし"</formula>
    </cfRule>
  </conditionalFormatting>
  <conditionalFormatting sqref="C120">
    <cfRule type="expression" dxfId="46" priority="958">
      <formula>$AQ$52="認定あり"</formula>
    </cfRule>
  </conditionalFormatting>
  <conditionalFormatting sqref="O120:O121 A39:A40 A144:A145">
    <cfRule type="expression" dxfId="45" priority="959">
      <formula>$AQ$52="認定なし"</formula>
    </cfRule>
  </conditionalFormatting>
  <conditionalFormatting sqref="C94">
    <cfRule type="expression" dxfId="44" priority="962">
      <formula>$AQ$62="特例あり"</formula>
    </cfRule>
  </conditionalFormatting>
  <conditionalFormatting sqref="A51:A53">
    <cfRule type="expression" dxfId="43" priority="963">
      <formula>$AQ$62="特例なし"</formula>
    </cfRule>
  </conditionalFormatting>
  <conditionalFormatting sqref="A54:A56 I94:I96">
    <cfRule type="expression" dxfId="42" priority="964">
      <formula>OR($AQ$62="特例なし",$AQ$63="特例あり補助員あり")</formula>
    </cfRule>
  </conditionalFormatting>
  <conditionalFormatting sqref="A57:A59 AA94:AA96">
    <cfRule type="expression" dxfId="41" priority="966">
      <formula>OR($AQ$62="特例なし",$AQ$63="特例あり補助員なし")</formula>
    </cfRule>
  </conditionalFormatting>
  <conditionalFormatting sqref="C125">
    <cfRule type="expression" dxfId="40" priority="968">
      <formula>$AQ$57="認定あり"</formula>
    </cfRule>
  </conditionalFormatting>
  <conditionalFormatting sqref="A45">
    <cfRule type="expression" dxfId="39" priority="969">
      <formula>$AQ$57="認定なし"</formula>
    </cfRule>
  </conditionalFormatting>
  <conditionalFormatting sqref="A46:A47 I125:I126">
    <cfRule type="expression" dxfId="38" priority="970">
      <formula>OR($AQ$57="認定なし",$AQ$58&gt;20000)</formula>
    </cfRule>
  </conditionalFormatting>
  <conditionalFormatting sqref="A48:A49 AA125:AA126">
    <cfRule type="expression" dxfId="37" priority="972">
      <formula>OR($AQ$57="認定なし",$AQ$58&lt;=20000)</formula>
    </cfRule>
  </conditionalFormatting>
  <conditionalFormatting sqref="A60:A63 I102:I103">
    <cfRule type="expression" dxfId="36" priority="974">
      <formula>OR($AQ$62="特例なし",$AQ$72="特例適用外なし",$AQ$73="特例あり補助員あり")</formula>
    </cfRule>
  </conditionalFormatting>
  <conditionalFormatting sqref="A64:A67 AA102:AA103">
    <cfRule type="expression" dxfId="35" priority="976">
      <formula>OR($AQ$62="特例なし",$AQ$72="特例適用外なし",$AQ$73="特例あり補助員なし")</formula>
    </cfRule>
  </conditionalFormatting>
  <conditionalFormatting sqref="A68:A71 I109:I110">
    <cfRule type="expression" dxfId="34" priority="978">
      <formula>OR($AQ$62="特例なし",$AQ$72="特例適用外なし",$AQ$78="特例あり補助員あり")</formula>
    </cfRule>
  </conditionalFormatting>
  <conditionalFormatting sqref="A72:A75 AA109:AA110">
    <cfRule type="expression" dxfId="33" priority="980">
      <formula>OR($AQ$62="特例なし",$AQ$72="特例適用外なし",$AQ$78="特例あり補助員なし")</formula>
    </cfRule>
  </conditionalFormatting>
  <conditionalFormatting sqref="C101 C108">
    <cfRule type="expression" dxfId="32" priority="982">
      <formula>OR($AQ$62="特例なし",$AQ$72="特例適用外あり")</formula>
    </cfRule>
  </conditionalFormatting>
  <conditionalFormatting sqref="AQ145:AQ300 AQ1:AQ142">
    <cfRule type="expression" dxfId="31" priority="11">
      <formula>COUNTIF(AQ1,"*未入力*")</formula>
    </cfRule>
    <cfRule type="expression" dxfId="30" priority="62">
      <formula>_xlfn.ISFORMULA(AQ1)</formula>
    </cfRule>
  </conditionalFormatting>
  <conditionalFormatting sqref="O1">
    <cfRule type="expression" dxfId="29" priority="9">
      <formula>NOT(O1="")</formula>
    </cfRule>
  </conditionalFormatting>
  <conditionalFormatting sqref="I114:I116 A36:A37">
    <cfRule type="expression" dxfId="28" priority="1009">
      <formula>OR($AQ$42="認定なし",$AQ$44="特例なし")</formula>
    </cfRule>
  </conditionalFormatting>
  <conditionalFormatting sqref="AA114:AA116 A34:A35">
    <cfRule type="expression" dxfId="27" priority="1011">
      <formula>OR($AQ$42="認定なし",$AQ$44="特例あり")</formula>
    </cfRule>
  </conditionalFormatting>
  <conditionalFormatting sqref="I100:I101 A22:A23">
    <cfRule type="expression" dxfId="26" priority="1013">
      <formula>OR($AQ$62="特例あり",$AQ$22="認定なし",$AQ$24="補助員あり")</formula>
    </cfRule>
  </conditionalFormatting>
  <conditionalFormatting sqref="AA100:AA101 A24:A25">
    <cfRule type="expression" dxfId="25" priority="1015">
      <formula>OR($AQ$62="特例あり",$AQ$22="認定なし",$AQ$24="補助員なし")</formula>
    </cfRule>
  </conditionalFormatting>
  <conditionalFormatting sqref="I107:I108 A28:A29">
    <cfRule type="expression" dxfId="24" priority="1017">
      <formula>OR($AQ$62="特例あり",$AQ$32="認定なし",$AQ$34="補助員あり")</formula>
    </cfRule>
  </conditionalFormatting>
  <conditionalFormatting sqref="AA107:AA108 A30:A31">
    <cfRule type="expression" dxfId="23" priority="1019">
      <formula>OR($AQ$62="特例あり",$AQ$32="認定なし",$AQ$34="補助員なし")</formula>
    </cfRule>
  </conditionalFormatting>
  <conditionalFormatting sqref="A27">
    <cfRule type="expression" dxfId="22" priority="1021">
      <formula>OR($AQ$62="特例あり",$AQ$32="認定なし")</formula>
    </cfRule>
  </conditionalFormatting>
  <conditionalFormatting sqref="A21">
    <cfRule type="expression" dxfId="21" priority="1022">
      <formula>OR($AQ$62="特例あり",$AQ$22="認定なし")</formula>
    </cfRule>
  </conditionalFormatting>
  <conditionalFormatting sqref="N168:V168">
    <cfRule type="expression" dxfId="20" priority="6">
      <formula>SUM($AQ$165,$AQ$166)&lt;$AQ$159</formula>
    </cfRule>
  </conditionalFormatting>
  <conditionalFormatting sqref="W168:AE168">
    <cfRule type="expression" dxfId="19" priority="1049">
      <formula>$AQ$167&lt;$AQ$160</formula>
    </cfRule>
  </conditionalFormatting>
  <conditionalFormatting sqref="AF168:AN168">
    <cfRule type="expression" dxfId="18" priority="1050">
      <formula>$AQ$168&lt;$AQ$161</formula>
    </cfRule>
  </conditionalFormatting>
  <conditionalFormatting sqref="N178:V178">
    <cfRule type="expression" dxfId="17" priority="1051">
      <formula>$AQ$169&lt;$AQ$162</formula>
    </cfRule>
  </conditionalFormatting>
  <conditionalFormatting sqref="W178:AE178">
    <cfRule type="expression" dxfId="16" priority="1052">
      <formula>$AQ$170&lt;$AQ$163</formula>
    </cfRule>
  </conditionalFormatting>
  <conditionalFormatting sqref="AF178:AN178">
    <cfRule type="expression" dxfId="15" priority="1053">
      <formula>$AQ$171&lt;$AQ$164</formula>
    </cfRule>
  </conditionalFormatting>
  <pageMargins left="0.78740157480314965" right="0.70866141732283472" top="0.59055118110236227" bottom="0.78740157480314965" header="0.31496062992125984" footer="0.31496062992125984"/>
  <pageSetup paperSize="9" fitToHeight="0" orientation="portrait" r:id="rId1"/>
  <rowBreaks count="4" manualBreakCount="4">
    <brk id="41" max="40" man="1"/>
    <brk id="76" max="40" man="1"/>
    <brk id="130" max="40" man="1"/>
    <brk id="154" max="40"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AR58"/>
  <sheetViews>
    <sheetView workbookViewId="0">
      <selection activeCell="A3" sqref="A3:AO3"/>
    </sheetView>
  </sheetViews>
  <sheetFormatPr defaultRowHeight="12.5" x14ac:dyDescent="0.2"/>
  <cols>
    <col min="1" max="1" width="2.08984375" style="2" customWidth="1"/>
    <col min="2" max="3" width="2.453125" style="2" customWidth="1"/>
    <col min="4" max="40" width="2.08984375" style="2" customWidth="1"/>
    <col min="41" max="41" width="3.1796875" style="2" customWidth="1"/>
    <col min="42" max="16384" width="8.7265625" style="2"/>
  </cols>
  <sheetData>
    <row r="1" spans="1:44" ht="18.5" customHeight="1" x14ac:dyDescent="0.2">
      <c r="A1" s="2" t="s">
        <v>136</v>
      </c>
      <c r="J1" s="338" t="str">
        <f ca="1">IF(COUNTIF(AQ1:AQ100,"*未入力*"),"未入力あり",IF(AQ18&gt;AQ25,"シート「入力」の容器交換時等供給設備点検を行う調査員の数を再確認",""))</f>
        <v>未入力あり</v>
      </c>
      <c r="K1" s="338"/>
      <c r="L1" s="338"/>
      <c r="M1" s="338"/>
      <c r="N1" s="338"/>
      <c r="O1" s="338"/>
      <c r="P1" s="338"/>
      <c r="Q1" s="338"/>
      <c r="R1" s="338"/>
      <c r="S1" s="338"/>
      <c r="T1" s="338"/>
      <c r="U1" s="338"/>
      <c r="V1" s="338"/>
      <c r="W1" s="338"/>
      <c r="X1" s="338"/>
      <c r="Y1" s="338"/>
      <c r="Z1" s="338"/>
      <c r="AA1" s="338"/>
      <c r="AB1" s="338"/>
      <c r="AC1" s="338"/>
      <c r="AD1" s="338"/>
      <c r="AE1" s="338"/>
      <c r="AF1" s="338"/>
      <c r="AG1" s="338"/>
      <c r="AH1" s="338"/>
      <c r="AI1" s="338"/>
      <c r="AJ1" s="338"/>
      <c r="AK1" s="338"/>
      <c r="AL1" s="338"/>
      <c r="AM1" s="338"/>
      <c r="AN1" s="338"/>
      <c r="AO1" s="338"/>
    </row>
    <row r="2" spans="1:44" ht="22" customHeight="1" x14ac:dyDescent="0.2">
      <c r="AO2" s="3"/>
    </row>
    <row r="3" spans="1:44" ht="18.5" customHeight="1" x14ac:dyDescent="0.2">
      <c r="A3" s="286" t="s">
        <v>137</v>
      </c>
      <c r="B3" s="286"/>
      <c r="C3" s="286"/>
      <c r="D3" s="286"/>
      <c r="E3" s="286"/>
      <c r="F3" s="286"/>
      <c r="G3" s="286"/>
      <c r="H3" s="286"/>
      <c r="I3" s="286"/>
      <c r="J3" s="286"/>
      <c r="K3" s="286"/>
      <c r="L3" s="286"/>
      <c r="M3" s="286"/>
      <c r="N3" s="286"/>
      <c r="O3" s="286"/>
      <c r="P3" s="286"/>
      <c r="Q3" s="286"/>
      <c r="R3" s="286"/>
      <c r="S3" s="286"/>
      <c r="T3" s="286"/>
      <c r="U3" s="286"/>
      <c r="V3" s="286"/>
      <c r="W3" s="286"/>
      <c r="X3" s="286"/>
      <c r="Y3" s="286"/>
      <c r="Z3" s="286"/>
      <c r="AA3" s="286"/>
      <c r="AB3" s="286"/>
      <c r="AC3" s="286"/>
      <c r="AD3" s="286"/>
      <c r="AE3" s="286"/>
      <c r="AF3" s="286"/>
      <c r="AG3" s="286"/>
      <c r="AH3" s="286"/>
      <c r="AI3" s="286"/>
      <c r="AJ3" s="286"/>
      <c r="AK3" s="286"/>
      <c r="AL3" s="286"/>
      <c r="AM3" s="286"/>
      <c r="AN3" s="286"/>
      <c r="AO3" s="286"/>
    </row>
    <row r="4" spans="1:44" ht="18.5" customHeight="1" x14ac:dyDescent="0.2">
      <c r="A4" s="330" t="str">
        <f ca="1">TEXT(AQ5,"ggge年(")&amp;TEXT(AQ5,"yyyy年)m月d日")</f>
        <v>入力D2 未入力入力D2 未入力</v>
      </c>
      <c r="B4" s="337"/>
      <c r="C4" s="337"/>
      <c r="D4" s="337"/>
      <c r="E4" s="337"/>
      <c r="F4" s="337"/>
      <c r="G4" s="337"/>
      <c r="H4" s="337"/>
      <c r="I4" s="337"/>
      <c r="J4" s="337"/>
      <c r="K4" s="337"/>
      <c r="L4" s="337"/>
      <c r="M4" s="337"/>
      <c r="N4" s="337"/>
      <c r="O4" s="337"/>
      <c r="P4" s="337"/>
      <c r="Q4" s="337"/>
      <c r="R4" s="337"/>
      <c r="S4" s="337"/>
      <c r="T4" s="337"/>
      <c r="U4" s="337"/>
      <c r="V4" s="337"/>
      <c r="W4" s="337"/>
      <c r="X4" s="337"/>
      <c r="Y4" s="337"/>
      <c r="Z4" s="337"/>
      <c r="AA4" s="337"/>
      <c r="AB4" s="337"/>
      <c r="AC4" s="337"/>
      <c r="AD4" s="337"/>
      <c r="AE4" s="337"/>
      <c r="AF4" s="337"/>
      <c r="AG4" s="337"/>
      <c r="AH4" s="337"/>
      <c r="AI4" s="337"/>
      <c r="AJ4" s="337"/>
      <c r="AK4" s="337"/>
      <c r="AL4" s="337"/>
      <c r="AM4" s="337"/>
      <c r="AN4" s="337"/>
      <c r="AO4" s="27"/>
    </row>
    <row r="5" spans="1:44" ht="18.5" customHeight="1" x14ac:dyDescent="0.2">
      <c r="A5" s="25"/>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Q5" s="2" t="str">
        <f ca="1">IF(入力!D2="",様式14!$AQ$5&amp;様式14!$AR$5&amp;ROW(入力!D2)&amp;" 未入力",入力!D2)</f>
        <v>入力D2 未入力</v>
      </c>
    </row>
    <row r="6" spans="1:44" ht="18.5" customHeight="1" x14ac:dyDescent="0.2">
      <c r="A6" s="24" t="s">
        <v>119</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Q6" s="2" t="str">
        <f ca="1">IF(入力!D3="",様式14!$AQ$5&amp;様式14!$AR$5&amp;ROW(入力!D3)&amp;" 未入力",入力!D3)</f>
        <v>入力D3 未入力</v>
      </c>
    </row>
    <row r="7" spans="1:44" ht="18.5" customHeight="1" x14ac:dyDescent="0.2">
      <c r="A7" s="24"/>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Q7" s="2">
        <f ca="1">MAX(LENB(AQ9)/2,LENB(AQ10)/2)</f>
        <v>6.5</v>
      </c>
    </row>
    <row r="8" spans="1:44" ht="18.5" customHeight="1" x14ac:dyDescent="0.2">
      <c r="A8" s="305" t="b">
        <f ca="1">IF(AQ6="法人",AQ8&amp;"氏名又は名称　"&amp;AQ9,IF(AQ6="個人","　　　　　"&amp;AQ8&amp;"氏名　"&amp;AQ9&amp;"　　印"))</f>
        <v>0</v>
      </c>
      <c r="B8" s="194"/>
      <c r="C8" s="194"/>
      <c r="D8" s="194"/>
      <c r="E8" s="194"/>
      <c r="F8" s="194"/>
      <c r="G8" s="194"/>
      <c r="H8" s="194"/>
      <c r="I8" s="194"/>
      <c r="J8" s="194"/>
      <c r="K8" s="194"/>
      <c r="L8" s="194"/>
      <c r="M8" s="194"/>
      <c r="N8" s="194"/>
      <c r="O8" s="194"/>
      <c r="P8" s="194"/>
      <c r="Q8" s="194"/>
      <c r="R8" s="194"/>
      <c r="S8" s="194"/>
      <c r="T8" s="194"/>
      <c r="U8" s="194"/>
      <c r="V8" s="194"/>
      <c r="W8" s="194"/>
      <c r="X8" s="194"/>
      <c r="Y8" s="194"/>
      <c r="Z8" s="194"/>
      <c r="AA8" s="194"/>
      <c r="AB8" s="194"/>
      <c r="AC8" s="194"/>
      <c r="AD8" s="194"/>
      <c r="AE8" s="194"/>
      <c r="AF8" s="194"/>
      <c r="AG8" s="194"/>
      <c r="AH8" s="194"/>
      <c r="AI8" s="194"/>
      <c r="AJ8" s="194"/>
      <c r="AK8" s="194"/>
      <c r="AL8" s="194"/>
      <c r="AM8" s="194"/>
      <c r="AN8" s="194"/>
      <c r="AO8" s="194"/>
      <c r="AQ8" s="2" t="str">
        <f ca="1">IF(AQ7&lt;13,"　　　","")&amp;IF(AQ7&lt;16,"　　　","")&amp;IF(AQ7&lt;19,"　　　","")&amp;IF(AQ7&lt;22,"　　　","")&amp;IF(AQ7&lt;25,"　　　","")&amp;"　　　　"</f>
        <v>　　　　　　　　　　　　　　　　　　　</v>
      </c>
    </row>
    <row r="9" spans="1:44" ht="18.5" customHeight="1" x14ac:dyDescent="0.2">
      <c r="A9" s="305" t="b">
        <f ca="1">IF(AQ6="個人","",IF(AQ6="法人",AQ8&amp;"代表者の氏名　"&amp;AQ10&amp;"　　印"))</f>
        <v>0</v>
      </c>
      <c r="B9" s="194"/>
      <c r="C9" s="194"/>
      <c r="D9" s="194"/>
      <c r="E9" s="194"/>
      <c r="F9" s="194"/>
      <c r="G9" s="194"/>
      <c r="H9" s="194"/>
      <c r="I9" s="194"/>
      <c r="J9" s="194"/>
      <c r="K9" s="194"/>
      <c r="L9" s="194"/>
      <c r="M9" s="194"/>
      <c r="N9" s="194"/>
      <c r="O9" s="194"/>
      <c r="P9" s="194"/>
      <c r="Q9" s="194"/>
      <c r="R9" s="194"/>
      <c r="S9" s="194"/>
      <c r="T9" s="194"/>
      <c r="U9" s="194"/>
      <c r="V9" s="194"/>
      <c r="W9" s="194"/>
      <c r="X9" s="194"/>
      <c r="Y9" s="194"/>
      <c r="Z9" s="194"/>
      <c r="AA9" s="194"/>
      <c r="AB9" s="194"/>
      <c r="AC9" s="194"/>
      <c r="AD9" s="194"/>
      <c r="AE9" s="194"/>
      <c r="AF9" s="194"/>
      <c r="AG9" s="194"/>
      <c r="AH9" s="194"/>
      <c r="AI9" s="194"/>
      <c r="AJ9" s="194"/>
      <c r="AK9" s="194"/>
      <c r="AL9" s="194"/>
      <c r="AM9" s="194"/>
      <c r="AN9" s="194"/>
      <c r="AO9" s="194"/>
      <c r="AQ9" s="2" t="str">
        <f ca="1">IF(入力!D5="",様式14!$AQ$5&amp;様式14!$AR$5&amp;ROW(入力!D5)&amp;" 未入力",入力!D5)</f>
        <v>入力D5 未入力</v>
      </c>
    </row>
    <row r="10" spans="1:44" ht="18.5" customHeight="1" x14ac:dyDescent="0.2">
      <c r="A10" s="24"/>
      <c r="B10" s="24"/>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Q10" s="2" t="str">
        <f ca="1">IF(AQ6="個人","",IF(入力!D6="",様式14!$AQ$5&amp;様式14!$AR$5&amp;ROW(入力!D6)&amp;" 未入力",入力!D6))</f>
        <v>入力D6 未入力</v>
      </c>
    </row>
    <row r="11" spans="1:44" ht="18.5" customHeight="1" x14ac:dyDescent="0.2">
      <c r="A11" s="24"/>
      <c r="B11" s="24"/>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Q11" s="2" t="str">
        <f ca="1">IF(入力!D9="",様式14!$AQ$5&amp;様式14!$AR$5&amp;ROW(入力!D9)&amp;" 未入力",入力!D9)</f>
        <v>入力D9 未入力</v>
      </c>
    </row>
    <row r="12" spans="1:44" ht="18.5" customHeight="1" x14ac:dyDescent="0.2">
      <c r="A12" s="305" t="s">
        <v>138</v>
      </c>
      <c r="B12" s="305"/>
      <c r="C12" s="305"/>
      <c r="D12" s="305"/>
      <c r="E12" s="305"/>
      <c r="F12" s="305"/>
      <c r="G12" s="305"/>
      <c r="H12" s="305"/>
      <c r="I12" s="305"/>
      <c r="J12" s="305"/>
      <c r="K12" s="305"/>
      <c r="L12" s="305"/>
      <c r="M12" s="305"/>
      <c r="N12" s="305"/>
      <c r="O12" s="305"/>
      <c r="P12" s="305"/>
      <c r="Q12" s="305"/>
      <c r="R12" s="305"/>
      <c r="S12" s="305"/>
      <c r="T12" s="305"/>
      <c r="U12" s="305"/>
      <c r="V12" s="305"/>
      <c r="W12" s="305"/>
      <c r="X12" s="305"/>
      <c r="Y12" s="305"/>
      <c r="Z12" s="305"/>
      <c r="AA12" s="305"/>
      <c r="AB12" s="305"/>
      <c r="AC12" s="305"/>
      <c r="AD12" s="305"/>
      <c r="AE12" s="305"/>
      <c r="AF12" s="305"/>
      <c r="AG12" s="305"/>
      <c r="AH12" s="305"/>
      <c r="AI12" s="305"/>
      <c r="AJ12" s="305"/>
      <c r="AK12" s="305"/>
      <c r="AL12" s="305"/>
      <c r="AM12" s="305"/>
      <c r="AN12" s="305"/>
      <c r="AO12" s="305"/>
      <c r="AQ12" s="2" t="str">
        <f ca="1">IF(AQ11="同じ","",IF(入力!D10="",様式14!$AQ$5&amp;様式14!$AR$5&amp;ROW(入力!D10)&amp;" 未入力",入力!D10))</f>
        <v>入力D10 未入力</v>
      </c>
    </row>
    <row r="13" spans="1:44" ht="18.5" customHeight="1" x14ac:dyDescent="0.2">
      <c r="A13" s="336" t="s">
        <v>139</v>
      </c>
      <c r="B13" s="336"/>
      <c r="C13" s="336"/>
      <c r="D13" s="336"/>
      <c r="E13" s="336"/>
      <c r="F13" s="336"/>
      <c r="G13" s="336"/>
      <c r="H13" s="336"/>
      <c r="I13" s="336"/>
      <c r="J13" s="336"/>
      <c r="K13" s="336"/>
      <c r="L13" s="336"/>
      <c r="M13" s="336"/>
      <c r="N13" s="336"/>
      <c r="O13" s="336"/>
      <c r="P13" s="336"/>
      <c r="Q13" s="336"/>
      <c r="R13" s="336"/>
      <c r="S13" s="336"/>
      <c r="T13" s="336"/>
      <c r="U13" s="336"/>
      <c r="V13" s="336"/>
      <c r="W13" s="336"/>
      <c r="X13" s="336"/>
      <c r="Y13" s="336"/>
      <c r="Z13" s="336"/>
      <c r="AA13" s="336"/>
      <c r="AB13" s="336"/>
      <c r="AC13" s="336"/>
      <c r="AD13" s="336"/>
      <c r="AE13" s="336"/>
      <c r="AF13" s="336"/>
      <c r="AG13" s="336"/>
      <c r="AH13" s="336"/>
      <c r="AI13" s="336"/>
      <c r="AJ13" s="336"/>
      <c r="AK13" s="336"/>
      <c r="AL13" s="336"/>
      <c r="AM13" s="336"/>
      <c r="AN13" s="336"/>
      <c r="AO13" s="336"/>
      <c r="AQ13" s="2" t="str">
        <f ca="1">IF(入力!D35="",様式14!$AQ$5&amp;様式14!$AR$5&amp;ROW(入力!D35)&amp;" 未入力",入力!D35)</f>
        <v>入力D35 未入力</v>
      </c>
      <c r="AR13" s="2" t="str">
        <f ca="1">IF(AQ13&lt;=COUNTA(M15:M100)-1,"入力の保安業務資格者数","シート「入力」の保安業務資格者数と、名簿に記載した数が違うため確認")</f>
        <v>シート「入力」の保安業務資格者数と、名簿に記載した数が違うため確認</v>
      </c>
    </row>
    <row r="14" spans="1:44" ht="18.5" customHeight="1" x14ac:dyDescent="0.2">
      <c r="A14" s="305" t="str">
        <f ca="1">"事業所の名称："&amp;IF(AQ6="個人",IF(AQ11="同じ",AQ9,AQ12),AQ9&amp;"　"&amp;AQ12)</f>
        <v>事業所の名称：入力D5 未入力　入力D10 未入力</v>
      </c>
      <c r="B14" s="305"/>
      <c r="C14" s="305"/>
      <c r="D14" s="305"/>
      <c r="E14" s="305"/>
      <c r="F14" s="305"/>
      <c r="G14" s="305"/>
      <c r="H14" s="305"/>
      <c r="I14" s="305"/>
      <c r="J14" s="305"/>
      <c r="K14" s="305"/>
      <c r="L14" s="305"/>
      <c r="M14" s="305"/>
      <c r="N14" s="305"/>
      <c r="O14" s="305"/>
      <c r="P14" s="305"/>
      <c r="Q14" s="305"/>
      <c r="R14" s="305"/>
      <c r="S14" s="305"/>
      <c r="T14" s="305"/>
      <c r="U14" s="305"/>
      <c r="V14" s="305"/>
      <c r="W14" s="305"/>
      <c r="X14" s="305"/>
      <c r="Y14" s="305"/>
      <c r="Z14" s="305"/>
      <c r="AA14" s="305"/>
      <c r="AB14" s="305"/>
      <c r="AC14" s="305"/>
      <c r="AD14" s="305"/>
      <c r="AE14" s="305"/>
      <c r="AF14" s="305"/>
      <c r="AG14" s="305"/>
      <c r="AH14" s="305"/>
      <c r="AI14" s="305"/>
      <c r="AJ14" s="305"/>
      <c r="AK14" s="305"/>
      <c r="AL14" s="305"/>
      <c r="AM14" s="305"/>
      <c r="AN14" s="305"/>
      <c r="AO14" s="305"/>
      <c r="AQ14" s="2" t="str">
        <f ca="1">IF(入力!D31="",様式14!$AQ$5&amp;様式14!$AR$5&amp;ROW(入力!D31)&amp;" 未入力",入力!D31)</f>
        <v>入力D31 未入力</v>
      </c>
      <c r="AR14" s="2" t="str">
        <f ca="1">IF(AQ14&lt;=SUM(AQ20,AQ21),"入力の液化石油ガス設備士又は第二種販売主任者の数","シート「入力」の液化石油ガス設備士又は第二種販売主任者の数と、名簿に記載した数が違うため確認")</f>
        <v>シート「入力」の液化石油ガス設備士又は第二種販売主任者の数と、名簿に記載した数が違うため確認</v>
      </c>
    </row>
    <row r="15" spans="1:44" ht="18.5" customHeight="1" x14ac:dyDescent="0.2">
      <c r="A15" s="248" t="s">
        <v>83</v>
      </c>
      <c r="B15" s="249"/>
      <c r="C15" s="249"/>
      <c r="D15" s="249"/>
      <c r="E15" s="249"/>
      <c r="F15" s="249"/>
      <c r="G15" s="249"/>
      <c r="H15" s="249"/>
      <c r="I15" s="249"/>
      <c r="J15" s="249"/>
      <c r="K15" s="249"/>
      <c r="L15" s="250"/>
      <c r="M15" s="248" t="s">
        <v>140</v>
      </c>
      <c r="N15" s="249"/>
      <c r="O15" s="249"/>
      <c r="P15" s="249"/>
      <c r="Q15" s="249"/>
      <c r="R15" s="249"/>
      <c r="S15" s="249"/>
      <c r="T15" s="249"/>
      <c r="U15" s="249"/>
      <c r="V15" s="249"/>
      <c r="W15" s="249"/>
      <c r="X15" s="249"/>
      <c r="Y15" s="249"/>
      <c r="Z15" s="249"/>
      <c r="AA15" s="249"/>
      <c r="AB15" s="249"/>
      <c r="AC15" s="249"/>
      <c r="AD15" s="249"/>
      <c r="AE15" s="250"/>
      <c r="AF15" s="248" t="s">
        <v>141</v>
      </c>
      <c r="AG15" s="249"/>
      <c r="AH15" s="249"/>
      <c r="AI15" s="249"/>
      <c r="AJ15" s="249"/>
      <c r="AK15" s="249"/>
      <c r="AL15" s="249"/>
      <c r="AM15" s="249"/>
      <c r="AN15" s="249"/>
      <c r="AO15" s="250"/>
      <c r="AQ15" s="2" t="str">
        <f ca="1">IF(入力!D32="",様式14!$AQ$5&amp;様式14!$AR$5&amp;ROW(入力!D32)&amp;" 未入力",入力!D32)</f>
        <v>入力D32 未入力</v>
      </c>
      <c r="AR15" s="2" t="str">
        <f ca="1">IF(AQ15&lt;=AQ22,"入力の製造保安責任者(乙化・丙化等)の数","シート「入力」の製造保安責任者数と、名簿に記載した数が違うため確認")</f>
        <v>シート「入力」の製造保安責任者数と、名簿に記載した数が違うため確認</v>
      </c>
    </row>
    <row r="16" spans="1:44" ht="22" customHeight="1" x14ac:dyDescent="0.2">
      <c r="A16" s="310"/>
      <c r="B16" s="382"/>
      <c r="C16" s="382"/>
      <c r="D16" s="382"/>
      <c r="E16" s="382"/>
      <c r="F16" s="382"/>
      <c r="G16" s="382"/>
      <c r="H16" s="382"/>
      <c r="I16" s="382"/>
      <c r="J16" s="382"/>
      <c r="K16" s="382"/>
      <c r="L16" s="382"/>
      <c r="M16" s="310"/>
      <c r="N16" s="382"/>
      <c r="O16" s="382"/>
      <c r="P16" s="382"/>
      <c r="Q16" s="382"/>
      <c r="R16" s="382"/>
      <c r="S16" s="382"/>
      <c r="T16" s="382"/>
      <c r="U16" s="382"/>
      <c r="V16" s="382"/>
      <c r="W16" s="382"/>
      <c r="X16" s="382"/>
      <c r="Y16" s="382"/>
      <c r="Z16" s="382"/>
      <c r="AA16" s="382"/>
      <c r="AB16" s="382"/>
      <c r="AC16" s="382"/>
      <c r="AD16" s="382"/>
      <c r="AE16" s="382"/>
      <c r="AF16" s="383"/>
      <c r="AG16" s="384"/>
      <c r="AH16" s="384"/>
      <c r="AI16" s="384"/>
      <c r="AJ16" s="384"/>
      <c r="AK16" s="384"/>
      <c r="AL16" s="384"/>
      <c r="AM16" s="384"/>
      <c r="AN16" s="384"/>
      <c r="AO16" s="384"/>
      <c r="AQ16" s="2" t="str">
        <f ca="1">IF(入力!D33="",様式14!$AQ$5&amp;様式14!$AR$5&amp;ROW(入力!D33)&amp;" 未入力",入力!D33)</f>
        <v>入力D33 未入力</v>
      </c>
      <c r="AR16" s="2" t="str">
        <f ca="1">IF(AQ16&lt;=AQ23,"入力の業務主任者の代理者講習修了者の数","シート「入力」の業務主任者の代理者講習修了者と、名簿に記載した数が違うため確認")</f>
        <v>シート「入力」の業務主任者の代理者講習修了者と、名簿に記載した数が違うため確認</v>
      </c>
    </row>
    <row r="17" spans="1:44" ht="22" customHeight="1" x14ac:dyDescent="0.2">
      <c r="A17" s="310"/>
      <c r="B17" s="382"/>
      <c r="C17" s="382"/>
      <c r="D17" s="382"/>
      <c r="E17" s="382"/>
      <c r="F17" s="382"/>
      <c r="G17" s="382"/>
      <c r="H17" s="382"/>
      <c r="I17" s="382"/>
      <c r="J17" s="382"/>
      <c r="K17" s="382"/>
      <c r="L17" s="382"/>
      <c r="M17" s="310"/>
      <c r="N17" s="382"/>
      <c r="O17" s="382"/>
      <c r="P17" s="382"/>
      <c r="Q17" s="382"/>
      <c r="R17" s="382"/>
      <c r="S17" s="382"/>
      <c r="T17" s="382"/>
      <c r="U17" s="382"/>
      <c r="V17" s="382"/>
      <c r="W17" s="382"/>
      <c r="X17" s="382"/>
      <c r="Y17" s="382"/>
      <c r="Z17" s="382"/>
      <c r="AA17" s="382"/>
      <c r="AB17" s="382"/>
      <c r="AC17" s="382"/>
      <c r="AD17" s="382"/>
      <c r="AE17" s="382"/>
      <c r="AF17" s="383"/>
      <c r="AG17" s="384"/>
      <c r="AH17" s="384"/>
      <c r="AI17" s="384"/>
      <c r="AJ17" s="384"/>
      <c r="AK17" s="384"/>
      <c r="AL17" s="384"/>
      <c r="AM17" s="384"/>
      <c r="AN17" s="384"/>
      <c r="AO17" s="384"/>
      <c r="AQ17" s="2" t="str">
        <f ca="1">IF(入力!D34="",様式14!$AQ$5&amp;様式14!$AR$5&amp;ROW(入力!D34)&amp;" 未入力",入力!D34)</f>
        <v>入力D34 未入力</v>
      </c>
      <c r="AR17" s="2" t="str">
        <f ca="1">IF(AQ17&lt;=AQ24,"入力の保安業務員講習修了者の数","シート「入力」の保安業務員講習修了者の数と、名簿に記載した数が違うため確認")</f>
        <v>シート「入力」の保安業務員講習修了者の数と、名簿に記載した数が違うため確認</v>
      </c>
    </row>
    <row r="18" spans="1:44" ht="22" customHeight="1" x14ac:dyDescent="0.2">
      <c r="A18" s="310"/>
      <c r="B18" s="382"/>
      <c r="C18" s="382"/>
      <c r="D18" s="382"/>
      <c r="E18" s="382"/>
      <c r="F18" s="382"/>
      <c r="G18" s="382"/>
      <c r="H18" s="382"/>
      <c r="I18" s="382"/>
      <c r="J18" s="382"/>
      <c r="K18" s="382"/>
      <c r="L18" s="382"/>
      <c r="M18" s="310"/>
      <c r="N18" s="382"/>
      <c r="O18" s="382"/>
      <c r="P18" s="382"/>
      <c r="Q18" s="382"/>
      <c r="R18" s="382"/>
      <c r="S18" s="382"/>
      <c r="T18" s="382"/>
      <c r="U18" s="382"/>
      <c r="V18" s="382"/>
      <c r="W18" s="382"/>
      <c r="X18" s="382"/>
      <c r="Y18" s="382"/>
      <c r="Z18" s="382"/>
      <c r="AA18" s="382"/>
      <c r="AB18" s="382"/>
      <c r="AC18" s="382"/>
      <c r="AD18" s="382"/>
      <c r="AE18" s="382"/>
      <c r="AF18" s="383"/>
      <c r="AG18" s="384"/>
      <c r="AH18" s="384"/>
      <c r="AI18" s="384"/>
      <c r="AJ18" s="384"/>
      <c r="AK18" s="384"/>
      <c r="AL18" s="384"/>
      <c r="AM18" s="384"/>
      <c r="AN18" s="384"/>
      <c r="AO18" s="384"/>
      <c r="AQ18" s="2" t="str">
        <f ca="1">IF(COUNTIF(AQ19,"*受けない*"),0,IF(入力!D36="",様式14!$AQ$5&amp;様式14!$AR$5&amp;ROW(入力!D36)&amp;" 未入力",入力!D36))</f>
        <v>入力D36 未入力</v>
      </c>
      <c r="AR18" s="2" t="str">
        <f ca="1">IF(AQ18&lt;=AQ25,"入力の調査員講習修了者の数","シート「入力」の調査員講習修了者の数と、名簿に記載した数が違うため確認")</f>
        <v>シート「入力」の調査員講習修了者の数と、名簿に記載した数が違うため確認</v>
      </c>
    </row>
    <row r="19" spans="1:44" ht="22" customHeight="1" x14ac:dyDescent="0.2">
      <c r="A19" s="310"/>
      <c r="B19" s="382"/>
      <c r="C19" s="382"/>
      <c r="D19" s="382"/>
      <c r="E19" s="382"/>
      <c r="F19" s="382"/>
      <c r="G19" s="382"/>
      <c r="H19" s="382"/>
      <c r="I19" s="382"/>
      <c r="J19" s="382"/>
      <c r="K19" s="382"/>
      <c r="L19" s="382"/>
      <c r="M19" s="310"/>
      <c r="N19" s="382"/>
      <c r="O19" s="382"/>
      <c r="P19" s="382"/>
      <c r="Q19" s="382"/>
      <c r="R19" s="382"/>
      <c r="S19" s="382"/>
      <c r="T19" s="382"/>
      <c r="U19" s="382"/>
      <c r="V19" s="382"/>
      <c r="W19" s="382"/>
      <c r="X19" s="382"/>
      <c r="Y19" s="382"/>
      <c r="Z19" s="382"/>
      <c r="AA19" s="382"/>
      <c r="AB19" s="382"/>
      <c r="AC19" s="382"/>
      <c r="AD19" s="382"/>
      <c r="AE19" s="382"/>
      <c r="AF19" s="383"/>
      <c r="AG19" s="384"/>
      <c r="AH19" s="384"/>
      <c r="AI19" s="384"/>
      <c r="AJ19" s="384"/>
      <c r="AK19" s="384"/>
      <c r="AL19" s="384"/>
      <c r="AM19" s="384"/>
      <c r="AN19" s="384"/>
      <c r="AO19" s="384"/>
      <c r="AQ19" s="2" t="str">
        <f ca="1">IF(入力!D15="",様式14!$AQ$5&amp;様式14!$AR$5&amp;ROW(入力!D15)&amp;" 未入力",入力!D15)</f>
        <v>入力D15 未入力</v>
      </c>
    </row>
    <row r="20" spans="1:44" ht="22" customHeight="1" x14ac:dyDescent="0.2">
      <c r="A20" s="310"/>
      <c r="B20" s="382"/>
      <c r="C20" s="382"/>
      <c r="D20" s="382"/>
      <c r="E20" s="382"/>
      <c r="F20" s="382"/>
      <c r="G20" s="382"/>
      <c r="H20" s="382"/>
      <c r="I20" s="382"/>
      <c r="J20" s="382"/>
      <c r="K20" s="382"/>
      <c r="L20" s="382"/>
      <c r="M20" s="310"/>
      <c r="N20" s="382"/>
      <c r="O20" s="382"/>
      <c r="P20" s="382"/>
      <c r="Q20" s="382"/>
      <c r="R20" s="382"/>
      <c r="S20" s="382"/>
      <c r="T20" s="382"/>
      <c r="U20" s="382"/>
      <c r="V20" s="382"/>
      <c r="W20" s="382"/>
      <c r="X20" s="382"/>
      <c r="Y20" s="382"/>
      <c r="Z20" s="382"/>
      <c r="AA20" s="382"/>
      <c r="AB20" s="382"/>
      <c r="AC20" s="382"/>
      <c r="AD20" s="382"/>
      <c r="AE20" s="382"/>
      <c r="AF20" s="383"/>
      <c r="AG20" s="384"/>
      <c r="AH20" s="384"/>
      <c r="AI20" s="384"/>
      <c r="AJ20" s="384"/>
      <c r="AK20" s="384"/>
      <c r="AL20" s="384"/>
      <c r="AM20" s="384"/>
      <c r="AN20" s="384"/>
      <c r="AO20" s="384"/>
      <c r="AQ20" s="2">
        <f>COUNTIF(M$1:M$100,"*設備士*")</f>
        <v>0</v>
      </c>
      <c r="AR20" s="2" t="s">
        <v>528</v>
      </c>
    </row>
    <row r="21" spans="1:44" ht="22" customHeight="1" x14ac:dyDescent="0.2">
      <c r="A21" s="310"/>
      <c r="B21" s="382"/>
      <c r="C21" s="382"/>
      <c r="D21" s="382"/>
      <c r="E21" s="382"/>
      <c r="F21" s="382"/>
      <c r="G21" s="382"/>
      <c r="H21" s="382"/>
      <c r="I21" s="382"/>
      <c r="J21" s="382"/>
      <c r="K21" s="382"/>
      <c r="L21" s="382"/>
      <c r="M21" s="310"/>
      <c r="N21" s="382"/>
      <c r="O21" s="382"/>
      <c r="P21" s="382"/>
      <c r="Q21" s="382"/>
      <c r="R21" s="382"/>
      <c r="S21" s="382"/>
      <c r="T21" s="382"/>
      <c r="U21" s="382"/>
      <c r="V21" s="382"/>
      <c r="W21" s="382"/>
      <c r="X21" s="382"/>
      <c r="Y21" s="382"/>
      <c r="Z21" s="382"/>
      <c r="AA21" s="382"/>
      <c r="AB21" s="382"/>
      <c r="AC21" s="382"/>
      <c r="AD21" s="382"/>
      <c r="AE21" s="382"/>
      <c r="AF21" s="383"/>
      <c r="AG21" s="384"/>
      <c r="AH21" s="384"/>
      <c r="AI21" s="384"/>
      <c r="AJ21" s="384"/>
      <c r="AK21" s="384"/>
      <c r="AL21" s="384"/>
      <c r="AM21" s="384"/>
      <c r="AN21" s="384"/>
      <c r="AO21" s="384"/>
      <c r="AQ21" s="2">
        <f>COUNTIF(M$1:M$100,"*販売主任者*")</f>
        <v>0</v>
      </c>
      <c r="AR21" s="2" t="s">
        <v>529</v>
      </c>
    </row>
    <row r="22" spans="1:44" ht="22" customHeight="1" x14ac:dyDescent="0.2">
      <c r="A22" s="310"/>
      <c r="B22" s="382"/>
      <c r="C22" s="382"/>
      <c r="D22" s="382"/>
      <c r="E22" s="382"/>
      <c r="F22" s="382"/>
      <c r="G22" s="382"/>
      <c r="H22" s="382"/>
      <c r="I22" s="382"/>
      <c r="J22" s="382"/>
      <c r="K22" s="382"/>
      <c r="L22" s="382"/>
      <c r="M22" s="310"/>
      <c r="N22" s="382"/>
      <c r="O22" s="382"/>
      <c r="P22" s="382"/>
      <c r="Q22" s="382"/>
      <c r="R22" s="382"/>
      <c r="S22" s="382"/>
      <c r="T22" s="382"/>
      <c r="U22" s="382"/>
      <c r="V22" s="382"/>
      <c r="W22" s="382"/>
      <c r="X22" s="382"/>
      <c r="Y22" s="382"/>
      <c r="Z22" s="382"/>
      <c r="AA22" s="382"/>
      <c r="AB22" s="382"/>
      <c r="AC22" s="382"/>
      <c r="AD22" s="382"/>
      <c r="AE22" s="382"/>
      <c r="AF22" s="383"/>
      <c r="AG22" s="384"/>
      <c r="AH22" s="384"/>
      <c r="AI22" s="384"/>
      <c r="AJ22" s="384"/>
      <c r="AK22" s="384"/>
      <c r="AL22" s="384"/>
      <c r="AM22" s="384"/>
      <c r="AN22" s="384"/>
      <c r="AO22" s="384"/>
      <c r="AQ22" s="2">
        <f t="shared" ref="AQ22" si="0">COUNTIF(M$1:M$100,"*製造保安責任者*")</f>
        <v>0</v>
      </c>
      <c r="AR22" s="2" t="s">
        <v>525</v>
      </c>
    </row>
    <row r="23" spans="1:44" ht="22" customHeight="1" x14ac:dyDescent="0.2">
      <c r="A23" s="310"/>
      <c r="B23" s="382"/>
      <c r="C23" s="382"/>
      <c r="D23" s="382"/>
      <c r="E23" s="382"/>
      <c r="F23" s="382"/>
      <c r="G23" s="382"/>
      <c r="H23" s="382"/>
      <c r="I23" s="382"/>
      <c r="J23" s="382"/>
      <c r="K23" s="382"/>
      <c r="L23" s="382"/>
      <c r="M23" s="310"/>
      <c r="N23" s="382"/>
      <c r="O23" s="382"/>
      <c r="P23" s="382"/>
      <c r="Q23" s="382"/>
      <c r="R23" s="382"/>
      <c r="S23" s="382"/>
      <c r="T23" s="382"/>
      <c r="U23" s="382"/>
      <c r="V23" s="382"/>
      <c r="W23" s="382"/>
      <c r="X23" s="382"/>
      <c r="Y23" s="382"/>
      <c r="Z23" s="382"/>
      <c r="AA23" s="382"/>
      <c r="AB23" s="382"/>
      <c r="AC23" s="382"/>
      <c r="AD23" s="382"/>
      <c r="AE23" s="382"/>
      <c r="AF23" s="383"/>
      <c r="AG23" s="384"/>
      <c r="AH23" s="384"/>
      <c r="AI23" s="384"/>
      <c r="AJ23" s="384"/>
      <c r="AK23" s="384"/>
      <c r="AL23" s="384"/>
      <c r="AM23" s="384"/>
      <c r="AN23" s="384"/>
      <c r="AO23" s="384"/>
      <c r="AQ23" s="2">
        <f>COUNTIF(M$1:M$100,"*代理者*")</f>
        <v>0</v>
      </c>
      <c r="AR23" s="2" t="s">
        <v>526</v>
      </c>
    </row>
    <row r="24" spans="1:44" ht="22" customHeight="1" x14ac:dyDescent="0.2">
      <c r="A24" s="310"/>
      <c r="B24" s="382"/>
      <c r="C24" s="382"/>
      <c r="D24" s="382"/>
      <c r="E24" s="382"/>
      <c r="F24" s="382"/>
      <c r="G24" s="382"/>
      <c r="H24" s="382"/>
      <c r="I24" s="382"/>
      <c r="J24" s="382"/>
      <c r="K24" s="382"/>
      <c r="L24" s="382"/>
      <c r="M24" s="310"/>
      <c r="N24" s="382"/>
      <c r="O24" s="382"/>
      <c r="P24" s="382"/>
      <c r="Q24" s="382"/>
      <c r="R24" s="382"/>
      <c r="S24" s="382"/>
      <c r="T24" s="382"/>
      <c r="U24" s="382"/>
      <c r="V24" s="382"/>
      <c r="W24" s="382"/>
      <c r="X24" s="382"/>
      <c r="Y24" s="382"/>
      <c r="Z24" s="382"/>
      <c r="AA24" s="382"/>
      <c r="AB24" s="382"/>
      <c r="AC24" s="382"/>
      <c r="AD24" s="382"/>
      <c r="AE24" s="382"/>
      <c r="AF24" s="383"/>
      <c r="AG24" s="384"/>
      <c r="AH24" s="384"/>
      <c r="AI24" s="384"/>
      <c r="AJ24" s="384"/>
      <c r="AK24" s="384"/>
      <c r="AL24" s="384"/>
      <c r="AM24" s="384"/>
      <c r="AN24" s="384"/>
      <c r="AO24" s="384"/>
      <c r="AQ24" s="2">
        <f>COUNTIF(M$1:M$100,"*保安業務員*")</f>
        <v>0</v>
      </c>
      <c r="AR24" s="2" t="s">
        <v>527</v>
      </c>
    </row>
    <row r="25" spans="1:44" ht="22" customHeight="1" x14ac:dyDescent="0.2">
      <c r="A25" s="310"/>
      <c r="B25" s="382"/>
      <c r="C25" s="382"/>
      <c r="D25" s="382"/>
      <c r="E25" s="382"/>
      <c r="F25" s="382"/>
      <c r="G25" s="382"/>
      <c r="H25" s="382"/>
      <c r="I25" s="382"/>
      <c r="J25" s="382"/>
      <c r="K25" s="382"/>
      <c r="L25" s="382"/>
      <c r="M25" s="310"/>
      <c r="N25" s="382"/>
      <c r="O25" s="382"/>
      <c r="P25" s="382"/>
      <c r="Q25" s="382"/>
      <c r="R25" s="382"/>
      <c r="S25" s="382"/>
      <c r="T25" s="382"/>
      <c r="U25" s="382"/>
      <c r="V25" s="382"/>
      <c r="W25" s="382"/>
      <c r="X25" s="382"/>
      <c r="Y25" s="382"/>
      <c r="Z25" s="382"/>
      <c r="AA25" s="382"/>
      <c r="AB25" s="382"/>
      <c r="AC25" s="382"/>
      <c r="AD25" s="382"/>
      <c r="AE25" s="382"/>
      <c r="AF25" s="383"/>
      <c r="AG25" s="384"/>
      <c r="AH25" s="384"/>
      <c r="AI25" s="384"/>
      <c r="AJ25" s="384"/>
      <c r="AK25" s="384"/>
      <c r="AL25" s="384"/>
      <c r="AM25" s="384"/>
      <c r="AN25" s="384"/>
      <c r="AO25" s="384"/>
      <c r="AQ25" s="2">
        <f>COUNTIF(M$1:M$100,"*調査員*")</f>
        <v>0</v>
      </c>
      <c r="AR25" s="2" t="s">
        <v>530</v>
      </c>
    </row>
    <row r="26" spans="1:44" ht="22" customHeight="1" x14ac:dyDescent="0.2">
      <c r="A26" s="310"/>
      <c r="B26" s="382"/>
      <c r="C26" s="382"/>
      <c r="D26" s="382"/>
      <c r="E26" s="382"/>
      <c r="F26" s="382"/>
      <c r="G26" s="382"/>
      <c r="H26" s="382"/>
      <c r="I26" s="382"/>
      <c r="J26" s="382"/>
      <c r="K26" s="382"/>
      <c r="L26" s="382"/>
      <c r="M26" s="310"/>
      <c r="N26" s="382"/>
      <c r="O26" s="382"/>
      <c r="P26" s="382"/>
      <c r="Q26" s="382"/>
      <c r="R26" s="382"/>
      <c r="S26" s="382"/>
      <c r="T26" s="382"/>
      <c r="U26" s="382"/>
      <c r="V26" s="382"/>
      <c r="W26" s="382"/>
      <c r="X26" s="382"/>
      <c r="Y26" s="382"/>
      <c r="Z26" s="382"/>
      <c r="AA26" s="382"/>
      <c r="AB26" s="382"/>
      <c r="AC26" s="382"/>
      <c r="AD26" s="382"/>
      <c r="AE26" s="382"/>
      <c r="AF26" s="383"/>
      <c r="AG26" s="384"/>
      <c r="AH26" s="384"/>
      <c r="AI26" s="384"/>
      <c r="AJ26" s="384"/>
      <c r="AK26" s="384"/>
      <c r="AL26" s="384"/>
      <c r="AM26" s="384"/>
      <c r="AN26" s="384"/>
      <c r="AO26" s="384"/>
    </row>
    <row r="27" spans="1:44" ht="22" customHeight="1" x14ac:dyDescent="0.2">
      <c r="A27" s="310"/>
      <c r="B27" s="382"/>
      <c r="C27" s="382"/>
      <c r="D27" s="382"/>
      <c r="E27" s="382"/>
      <c r="F27" s="382"/>
      <c r="G27" s="382"/>
      <c r="H27" s="382"/>
      <c r="I27" s="382"/>
      <c r="J27" s="382"/>
      <c r="K27" s="382"/>
      <c r="L27" s="382"/>
      <c r="M27" s="310"/>
      <c r="N27" s="382"/>
      <c r="O27" s="382"/>
      <c r="P27" s="382"/>
      <c r="Q27" s="382"/>
      <c r="R27" s="382"/>
      <c r="S27" s="382"/>
      <c r="T27" s="382"/>
      <c r="U27" s="382"/>
      <c r="V27" s="382"/>
      <c r="W27" s="382"/>
      <c r="X27" s="382"/>
      <c r="Y27" s="382"/>
      <c r="Z27" s="382"/>
      <c r="AA27" s="382"/>
      <c r="AB27" s="382"/>
      <c r="AC27" s="382"/>
      <c r="AD27" s="382"/>
      <c r="AE27" s="382"/>
      <c r="AF27" s="383"/>
      <c r="AG27" s="384"/>
      <c r="AH27" s="384"/>
      <c r="AI27" s="384"/>
      <c r="AJ27" s="384"/>
      <c r="AK27" s="384"/>
      <c r="AL27" s="384"/>
      <c r="AM27" s="384"/>
      <c r="AN27" s="384"/>
      <c r="AO27" s="384"/>
    </row>
    <row r="28" spans="1:44" ht="22" customHeight="1" x14ac:dyDescent="0.2">
      <c r="A28" s="310"/>
      <c r="B28" s="382"/>
      <c r="C28" s="382"/>
      <c r="D28" s="382"/>
      <c r="E28" s="382"/>
      <c r="F28" s="382"/>
      <c r="G28" s="382"/>
      <c r="H28" s="382"/>
      <c r="I28" s="382"/>
      <c r="J28" s="382"/>
      <c r="K28" s="382"/>
      <c r="L28" s="382"/>
      <c r="M28" s="310"/>
      <c r="N28" s="382"/>
      <c r="O28" s="382"/>
      <c r="P28" s="382"/>
      <c r="Q28" s="382"/>
      <c r="R28" s="382"/>
      <c r="S28" s="382"/>
      <c r="T28" s="382"/>
      <c r="U28" s="382"/>
      <c r="V28" s="382"/>
      <c r="W28" s="382"/>
      <c r="X28" s="382"/>
      <c r="Y28" s="382"/>
      <c r="Z28" s="382"/>
      <c r="AA28" s="382"/>
      <c r="AB28" s="382"/>
      <c r="AC28" s="382"/>
      <c r="AD28" s="382"/>
      <c r="AE28" s="382"/>
      <c r="AF28" s="383"/>
      <c r="AG28" s="384"/>
      <c r="AH28" s="384"/>
      <c r="AI28" s="384"/>
      <c r="AJ28" s="384"/>
      <c r="AK28" s="384"/>
      <c r="AL28" s="384"/>
      <c r="AM28" s="384"/>
      <c r="AN28" s="384"/>
      <c r="AO28" s="384"/>
    </row>
    <row r="29" spans="1:44" ht="22" customHeight="1" x14ac:dyDescent="0.2">
      <c r="A29" s="310"/>
      <c r="B29" s="382"/>
      <c r="C29" s="382"/>
      <c r="D29" s="382"/>
      <c r="E29" s="382"/>
      <c r="F29" s="382"/>
      <c r="G29" s="382"/>
      <c r="H29" s="382"/>
      <c r="I29" s="382"/>
      <c r="J29" s="382"/>
      <c r="K29" s="382"/>
      <c r="L29" s="382"/>
      <c r="M29" s="310"/>
      <c r="N29" s="382"/>
      <c r="O29" s="382"/>
      <c r="P29" s="382"/>
      <c r="Q29" s="382"/>
      <c r="R29" s="382"/>
      <c r="S29" s="382"/>
      <c r="T29" s="382"/>
      <c r="U29" s="382"/>
      <c r="V29" s="382"/>
      <c r="W29" s="382"/>
      <c r="X29" s="382"/>
      <c r="Y29" s="382"/>
      <c r="Z29" s="382"/>
      <c r="AA29" s="382"/>
      <c r="AB29" s="382"/>
      <c r="AC29" s="382"/>
      <c r="AD29" s="382"/>
      <c r="AE29" s="382"/>
      <c r="AF29" s="383"/>
      <c r="AG29" s="384"/>
      <c r="AH29" s="384"/>
      <c r="AI29" s="384"/>
      <c r="AJ29" s="384"/>
      <c r="AK29" s="384"/>
      <c r="AL29" s="384"/>
      <c r="AM29" s="384"/>
      <c r="AN29" s="384"/>
      <c r="AO29" s="384"/>
    </row>
    <row r="30" spans="1:44" ht="22" customHeight="1" x14ac:dyDescent="0.2">
      <c r="A30" s="310"/>
      <c r="B30" s="382"/>
      <c r="C30" s="382"/>
      <c r="D30" s="382"/>
      <c r="E30" s="382"/>
      <c r="F30" s="382"/>
      <c r="G30" s="382"/>
      <c r="H30" s="382"/>
      <c r="I30" s="382"/>
      <c r="J30" s="382"/>
      <c r="K30" s="382"/>
      <c r="L30" s="382"/>
      <c r="M30" s="310"/>
      <c r="N30" s="382"/>
      <c r="O30" s="382"/>
      <c r="P30" s="382"/>
      <c r="Q30" s="382"/>
      <c r="R30" s="382"/>
      <c r="S30" s="382"/>
      <c r="T30" s="382"/>
      <c r="U30" s="382"/>
      <c r="V30" s="382"/>
      <c r="W30" s="382"/>
      <c r="X30" s="382"/>
      <c r="Y30" s="382"/>
      <c r="Z30" s="382"/>
      <c r="AA30" s="382"/>
      <c r="AB30" s="382"/>
      <c r="AC30" s="382"/>
      <c r="AD30" s="382"/>
      <c r="AE30" s="382"/>
      <c r="AF30" s="383"/>
      <c r="AG30" s="384"/>
      <c r="AH30" s="384"/>
      <c r="AI30" s="384"/>
      <c r="AJ30" s="384"/>
      <c r="AK30" s="384"/>
      <c r="AL30" s="384"/>
      <c r="AM30" s="384"/>
      <c r="AN30" s="384"/>
      <c r="AO30" s="384"/>
    </row>
    <row r="31" spans="1:44" ht="22" customHeight="1" x14ac:dyDescent="0.2">
      <c r="A31" s="310"/>
      <c r="B31" s="382"/>
      <c r="C31" s="382"/>
      <c r="D31" s="382"/>
      <c r="E31" s="382"/>
      <c r="F31" s="382"/>
      <c r="G31" s="382"/>
      <c r="H31" s="382"/>
      <c r="I31" s="382"/>
      <c r="J31" s="382"/>
      <c r="K31" s="382"/>
      <c r="L31" s="382"/>
      <c r="M31" s="310"/>
      <c r="N31" s="382"/>
      <c r="O31" s="382"/>
      <c r="P31" s="382"/>
      <c r="Q31" s="382"/>
      <c r="R31" s="382"/>
      <c r="S31" s="382"/>
      <c r="T31" s="382"/>
      <c r="U31" s="382"/>
      <c r="V31" s="382"/>
      <c r="W31" s="382"/>
      <c r="X31" s="382"/>
      <c r="Y31" s="382"/>
      <c r="Z31" s="382"/>
      <c r="AA31" s="382"/>
      <c r="AB31" s="382"/>
      <c r="AC31" s="382"/>
      <c r="AD31" s="382"/>
      <c r="AE31" s="382"/>
      <c r="AF31" s="383"/>
      <c r="AG31" s="384"/>
      <c r="AH31" s="384"/>
      <c r="AI31" s="384"/>
      <c r="AJ31" s="384"/>
      <c r="AK31" s="384"/>
      <c r="AL31" s="384"/>
      <c r="AM31" s="384"/>
      <c r="AN31" s="384"/>
      <c r="AO31" s="384"/>
    </row>
    <row r="32" spans="1:44" ht="15" customHeight="1" x14ac:dyDescent="0.2">
      <c r="A32" s="301" t="s">
        <v>142</v>
      </c>
      <c r="B32" s="385"/>
      <c r="C32" s="385"/>
      <c r="D32" s="385"/>
      <c r="E32" s="385"/>
      <c r="F32" s="385"/>
      <c r="G32" s="385"/>
      <c r="H32" s="385"/>
      <c r="I32" s="385"/>
      <c r="J32" s="385"/>
      <c r="K32" s="385"/>
      <c r="L32" s="385"/>
      <c r="M32" s="385"/>
      <c r="N32" s="385"/>
      <c r="O32" s="385"/>
      <c r="P32" s="385"/>
      <c r="Q32" s="385"/>
      <c r="R32" s="385"/>
      <c r="S32" s="385"/>
      <c r="T32" s="385"/>
      <c r="U32" s="385"/>
      <c r="V32" s="385"/>
      <c r="W32" s="385"/>
      <c r="X32" s="385"/>
      <c r="Y32" s="385"/>
      <c r="Z32" s="385"/>
      <c r="AA32" s="385"/>
      <c r="AB32" s="385"/>
      <c r="AC32" s="385"/>
      <c r="AD32" s="385"/>
      <c r="AE32" s="385"/>
      <c r="AF32" s="385"/>
      <c r="AG32" s="385"/>
      <c r="AH32" s="385"/>
      <c r="AI32" s="385"/>
      <c r="AJ32" s="385"/>
      <c r="AK32" s="385"/>
      <c r="AL32" s="385"/>
      <c r="AM32" s="385"/>
      <c r="AN32" s="385"/>
      <c r="AO32" s="385"/>
    </row>
    <row r="33" spans="1:41" ht="15" customHeight="1" x14ac:dyDescent="0.2">
      <c r="A33" s="193" t="s">
        <v>144</v>
      </c>
      <c r="B33" s="386"/>
      <c r="C33" s="386"/>
      <c r="D33" s="386"/>
      <c r="E33" s="386"/>
      <c r="F33" s="386"/>
      <c r="G33" s="386"/>
      <c r="H33" s="386"/>
      <c r="I33" s="386"/>
      <c r="J33" s="386"/>
      <c r="K33" s="386"/>
      <c r="L33" s="386"/>
      <c r="M33" s="386"/>
      <c r="N33" s="386"/>
      <c r="O33" s="386"/>
      <c r="P33" s="386"/>
      <c r="Q33" s="386"/>
      <c r="R33" s="386"/>
      <c r="S33" s="386"/>
      <c r="T33" s="386"/>
      <c r="U33" s="386"/>
      <c r="V33" s="386"/>
      <c r="W33" s="386"/>
      <c r="X33" s="386"/>
      <c r="Y33" s="386"/>
      <c r="Z33" s="386"/>
      <c r="AA33" s="386"/>
      <c r="AB33" s="386"/>
      <c r="AC33" s="386"/>
      <c r="AD33" s="386"/>
      <c r="AE33" s="386"/>
      <c r="AF33" s="386"/>
      <c r="AG33" s="386"/>
      <c r="AH33" s="386"/>
      <c r="AI33" s="386"/>
      <c r="AJ33" s="386"/>
      <c r="AK33" s="386"/>
      <c r="AL33" s="386"/>
      <c r="AM33" s="386"/>
      <c r="AN33" s="386"/>
      <c r="AO33" s="386"/>
    </row>
    <row r="34" spans="1:41" ht="15" customHeight="1" x14ac:dyDescent="0.2">
      <c r="A34" s="193" t="s">
        <v>271</v>
      </c>
      <c r="B34" s="386"/>
      <c r="C34" s="386"/>
      <c r="D34" s="386"/>
      <c r="E34" s="386"/>
      <c r="F34" s="386"/>
      <c r="G34" s="386"/>
      <c r="H34" s="386"/>
      <c r="I34" s="386"/>
      <c r="J34" s="386"/>
      <c r="K34" s="386"/>
      <c r="L34" s="386"/>
      <c r="M34" s="386"/>
      <c r="N34" s="386"/>
      <c r="O34" s="386"/>
      <c r="P34" s="386"/>
      <c r="Q34" s="386"/>
      <c r="R34" s="386"/>
      <c r="S34" s="386"/>
      <c r="T34" s="386"/>
      <c r="U34" s="386"/>
      <c r="V34" s="386"/>
      <c r="W34" s="386"/>
      <c r="X34" s="386"/>
      <c r="Y34" s="386"/>
      <c r="Z34" s="386"/>
      <c r="AA34" s="386"/>
      <c r="AB34" s="386"/>
      <c r="AC34" s="386"/>
      <c r="AD34" s="386"/>
      <c r="AE34" s="386"/>
      <c r="AF34" s="386"/>
      <c r="AG34" s="386"/>
      <c r="AH34" s="386"/>
      <c r="AI34" s="386"/>
      <c r="AJ34" s="386"/>
      <c r="AK34" s="386"/>
      <c r="AL34" s="386"/>
      <c r="AM34" s="386"/>
      <c r="AN34" s="386"/>
      <c r="AO34" s="386"/>
    </row>
    <row r="35" spans="1:41" ht="15" customHeight="1" x14ac:dyDescent="0.2">
      <c r="A35" s="193" t="s">
        <v>145</v>
      </c>
      <c r="B35" s="386"/>
      <c r="C35" s="386"/>
      <c r="D35" s="386"/>
      <c r="E35" s="386"/>
      <c r="F35" s="386"/>
      <c r="G35" s="386"/>
      <c r="H35" s="386"/>
      <c r="I35" s="386"/>
      <c r="J35" s="386"/>
      <c r="K35" s="386"/>
      <c r="L35" s="386"/>
      <c r="M35" s="386"/>
      <c r="N35" s="386"/>
      <c r="O35" s="386"/>
      <c r="P35" s="386"/>
      <c r="Q35" s="386"/>
      <c r="R35" s="386"/>
      <c r="S35" s="386"/>
      <c r="T35" s="386"/>
      <c r="U35" s="386"/>
      <c r="V35" s="386"/>
      <c r="W35" s="386"/>
      <c r="X35" s="386"/>
      <c r="Y35" s="386"/>
      <c r="Z35" s="386"/>
      <c r="AA35" s="386"/>
      <c r="AB35" s="386"/>
      <c r="AC35" s="386"/>
      <c r="AD35" s="386"/>
      <c r="AE35" s="386"/>
      <c r="AF35" s="386"/>
      <c r="AG35" s="386"/>
      <c r="AH35" s="386"/>
      <c r="AI35" s="386"/>
      <c r="AJ35" s="386"/>
      <c r="AK35" s="386"/>
      <c r="AL35" s="386"/>
      <c r="AM35" s="386"/>
      <c r="AN35" s="386"/>
      <c r="AO35" s="386"/>
    </row>
    <row r="36" spans="1:41" ht="15" customHeight="1" x14ac:dyDescent="0.2">
      <c r="A36" s="193" t="s">
        <v>143</v>
      </c>
      <c r="B36" s="386"/>
      <c r="C36" s="386"/>
      <c r="D36" s="386"/>
      <c r="E36" s="386"/>
      <c r="F36" s="386"/>
      <c r="G36" s="386"/>
      <c r="H36" s="386"/>
      <c r="I36" s="386"/>
      <c r="J36" s="386"/>
      <c r="K36" s="386"/>
      <c r="L36" s="386"/>
      <c r="M36" s="386"/>
      <c r="N36" s="386"/>
      <c r="O36" s="386"/>
      <c r="P36" s="386"/>
      <c r="Q36" s="386"/>
      <c r="R36" s="386"/>
      <c r="S36" s="386"/>
      <c r="T36" s="386"/>
      <c r="U36" s="386"/>
      <c r="V36" s="386"/>
      <c r="W36" s="386"/>
      <c r="X36" s="386"/>
      <c r="Y36" s="386"/>
      <c r="Z36" s="386"/>
      <c r="AA36" s="386"/>
      <c r="AB36" s="386"/>
      <c r="AC36" s="386"/>
      <c r="AD36" s="386"/>
      <c r="AE36" s="386"/>
      <c r="AF36" s="386"/>
      <c r="AG36" s="386"/>
      <c r="AH36" s="386"/>
      <c r="AI36" s="386"/>
      <c r="AJ36" s="386"/>
      <c r="AK36" s="386"/>
      <c r="AL36" s="386"/>
      <c r="AM36" s="386"/>
      <c r="AN36" s="386"/>
      <c r="AO36" s="386"/>
    </row>
    <row r="37" spans="1:41" ht="18.5" customHeight="1" x14ac:dyDescent="0.2"/>
    <row r="38" spans="1:41" ht="18.5" customHeight="1" x14ac:dyDescent="0.2"/>
    <row r="39" spans="1:41" ht="18.5" customHeight="1" x14ac:dyDescent="0.2"/>
    <row r="40" spans="1:41" ht="18.5" customHeight="1" x14ac:dyDescent="0.2"/>
    <row r="41" spans="1:41" ht="18.5" customHeight="1" x14ac:dyDescent="0.2"/>
    <row r="42" spans="1:41" ht="18.5" customHeight="1" x14ac:dyDescent="0.2"/>
    <row r="43" spans="1:41" ht="18.5" customHeight="1" x14ac:dyDescent="0.2"/>
    <row r="44" spans="1:41" ht="18.5" customHeight="1" x14ac:dyDescent="0.2"/>
    <row r="45" spans="1:41" ht="18.5" customHeight="1" x14ac:dyDescent="0.2"/>
    <row r="46" spans="1:41" ht="18.5" customHeight="1" x14ac:dyDescent="0.2"/>
    <row r="47" spans="1:41" ht="18.5" customHeight="1" x14ac:dyDescent="0.2"/>
    <row r="48" spans="1:41" ht="18.5" customHeight="1" x14ac:dyDescent="0.2"/>
    <row r="49" ht="18.5" customHeight="1" x14ac:dyDescent="0.2"/>
    <row r="50" ht="18.5" customHeight="1" x14ac:dyDescent="0.2"/>
    <row r="51" ht="18.5" customHeight="1" x14ac:dyDescent="0.2"/>
    <row r="52" ht="18.5" customHeight="1" x14ac:dyDescent="0.2"/>
    <row r="53" ht="18.5" customHeight="1" x14ac:dyDescent="0.2"/>
    <row r="54" ht="18.5" customHeight="1" x14ac:dyDescent="0.2"/>
    <row r="55" ht="18.5" customHeight="1" x14ac:dyDescent="0.2"/>
    <row r="56" ht="18.5" customHeight="1" x14ac:dyDescent="0.2"/>
    <row r="57" ht="18.5" customHeight="1" x14ac:dyDescent="0.2"/>
    <row r="58" ht="18.5" customHeight="1" x14ac:dyDescent="0.2"/>
  </sheetData>
  <sheetProtection sheet="1" objects="1" scenarios="1" formatRows="0" insertRows="0"/>
  <mergeCells count="64">
    <mergeCell ref="A32:AO32"/>
    <mergeCell ref="A33:AO33"/>
    <mergeCell ref="A34:AO34"/>
    <mergeCell ref="A35:AO35"/>
    <mergeCell ref="A36:AO36"/>
    <mergeCell ref="A30:L30"/>
    <mergeCell ref="M30:AE30"/>
    <mergeCell ref="AF30:AO30"/>
    <mergeCell ref="A31:L31"/>
    <mergeCell ref="M31:AE31"/>
    <mergeCell ref="AF31:AO31"/>
    <mergeCell ref="A28:L28"/>
    <mergeCell ref="M28:AE28"/>
    <mergeCell ref="AF28:AO28"/>
    <mergeCell ref="A29:L29"/>
    <mergeCell ref="M29:AE29"/>
    <mergeCell ref="AF29:AO29"/>
    <mergeCell ref="A26:L26"/>
    <mergeCell ref="M26:AE26"/>
    <mergeCell ref="AF26:AO26"/>
    <mergeCell ref="A27:L27"/>
    <mergeCell ref="M27:AE27"/>
    <mergeCell ref="AF27:AO27"/>
    <mergeCell ref="A24:L24"/>
    <mergeCell ref="M24:AE24"/>
    <mergeCell ref="AF24:AO24"/>
    <mergeCell ref="A25:L25"/>
    <mergeCell ref="M25:AE25"/>
    <mergeCell ref="AF25:AO25"/>
    <mergeCell ref="A22:L22"/>
    <mergeCell ref="M22:AE22"/>
    <mergeCell ref="AF22:AO22"/>
    <mergeCell ref="A23:L23"/>
    <mergeCell ref="M23:AE23"/>
    <mergeCell ref="AF23:AO23"/>
    <mergeCell ref="A20:L20"/>
    <mergeCell ref="M20:AE20"/>
    <mergeCell ref="AF20:AO20"/>
    <mergeCell ref="A21:L21"/>
    <mergeCell ref="M21:AE21"/>
    <mergeCell ref="AF21:AO21"/>
    <mergeCell ref="A18:L18"/>
    <mergeCell ref="M18:AE18"/>
    <mergeCell ref="AF18:AO18"/>
    <mergeCell ref="A19:L19"/>
    <mergeCell ref="M19:AE19"/>
    <mergeCell ref="AF19:AO19"/>
    <mergeCell ref="A16:L16"/>
    <mergeCell ref="M16:AE16"/>
    <mergeCell ref="AF16:AO16"/>
    <mergeCell ref="A17:L17"/>
    <mergeCell ref="M17:AE17"/>
    <mergeCell ref="AF17:AO17"/>
    <mergeCell ref="J1:AO1"/>
    <mergeCell ref="A14:AO14"/>
    <mergeCell ref="A15:L15"/>
    <mergeCell ref="AF15:AO15"/>
    <mergeCell ref="A3:AO3"/>
    <mergeCell ref="A12:AO12"/>
    <mergeCell ref="A13:AO13"/>
    <mergeCell ref="M15:AE15"/>
    <mergeCell ref="A4:AN4"/>
    <mergeCell ref="A8:AO8"/>
    <mergeCell ref="A9:AO9"/>
  </mergeCells>
  <phoneticPr fontId="1"/>
  <conditionalFormatting sqref="J1">
    <cfRule type="expression" dxfId="14" priority="7">
      <formula>J1="未入力あり"</formula>
    </cfRule>
  </conditionalFormatting>
  <conditionalFormatting sqref="AQ1:AQ100">
    <cfRule type="expression" dxfId="13" priority="5">
      <formula>FIND("未入力",AQ1)</formula>
    </cfRule>
    <cfRule type="expression" dxfId="12" priority="6">
      <formula>_xlfn.ISFORMULA(AQ1)</formula>
    </cfRule>
  </conditionalFormatting>
  <conditionalFormatting sqref="J1:AO1">
    <cfRule type="expression" dxfId="11" priority="2">
      <formula>FIND("再確認",$J$1)</formula>
    </cfRule>
  </conditionalFormatting>
  <conditionalFormatting sqref="AR13:AR19">
    <cfRule type="expression" dxfId="10" priority="1">
      <formula>FIND("確認",AR13)</formula>
    </cfRule>
  </conditionalFormatting>
  <conditionalFormatting sqref="A16:AF31">
    <cfRule type="expression" dxfId="9" priority="1058">
      <formula>AND(ROWS(A$16:A16)&lt;=$AQ$13,A16="")</formula>
    </cfRule>
  </conditionalFormatting>
  <dataValidations count="2">
    <dataValidation type="list" allowBlank="1" showInputMessage="1" showErrorMessage="1" error="ドロップダウン リスト から選択" sqref="M16:AE31">
      <formula1>"液化石油ガス設備士免状,高圧ガス販売主任者免状(販Ⅱ),高圧ガス製造保安責任者免状(乙化・丙化等),業務主任者の代理者講習修了証,保安業務員講習修了証,液化石油ガス調査員講習修了証"</formula1>
    </dataValidation>
    <dataValidation imeMode="halfAlpha" allowBlank="1" showInputMessage="1" showErrorMessage="1" sqref="AF16:AO31"/>
  </dataValidations>
  <pageMargins left="0.78740157480314965" right="0.70866141732283472" top="0.59055118110236227" bottom="0.78740157480314965" header="0.31496062992125984" footer="0.31496062992125984"/>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AR56"/>
  <sheetViews>
    <sheetView workbookViewId="0">
      <selection activeCell="A3" sqref="A3:AO3"/>
    </sheetView>
  </sheetViews>
  <sheetFormatPr defaultRowHeight="12.5" x14ac:dyDescent="0.2"/>
  <cols>
    <col min="1" max="1" width="2.08984375" style="2" customWidth="1"/>
    <col min="2" max="3" width="2.453125" style="2" customWidth="1"/>
    <col min="4" max="40" width="2.08984375" style="2" customWidth="1"/>
    <col min="41" max="41" width="3.1796875" style="2" customWidth="1"/>
    <col min="42" max="42" width="8.7265625" style="2"/>
    <col min="43" max="43" width="3.26953125" style="2" bestFit="1" customWidth="1"/>
    <col min="44" max="16384" width="8.7265625" style="2"/>
  </cols>
  <sheetData>
    <row r="1" spans="1:44" ht="18.5" customHeight="1" x14ac:dyDescent="0.2">
      <c r="A1" s="2" t="s">
        <v>146</v>
      </c>
      <c r="I1" s="191" t="str">
        <f ca="1">IF(COUNTIF(AR1:AR100,"*未入力*"),"未入力あり",IF(AR13=0,"提出不要",""))</f>
        <v>未入力あり</v>
      </c>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1"/>
      <c r="AI1" s="191"/>
      <c r="AJ1" s="191"/>
      <c r="AK1" s="191"/>
      <c r="AL1" s="191"/>
      <c r="AM1" s="191"/>
      <c r="AN1" s="191"/>
      <c r="AO1" s="191"/>
    </row>
    <row r="2" spans="1:44" ht="22" customHeight="1" x14ac:dyDescent="0.2">
      <c r="AO2" s="3"/>
    </row>
    <row r="3" spans="1:44" ht="18.5" customHeight="1" x14ac:dyDescent="0.2">
      <c r="A3" s="286" t="s">
        <v>147</v>
      </c>
      <c r="B3" s="286"/>
      <c r="C3" s="286"/>
      <c r="D3" s="286"/>
      <c r="E3" s="286"/>
      <c r="F3" s="286"/>
      <c r="G3" s="286"/>
      <c r="H3" s="286"/>
      <c r="I3" s="286"/>
      <c r="J3" s="286"/>
      <c r="K3" s="286"/>
      <c r="L3" s="286"/>
      <c r="M3" s="286"/>
      <c r="N3" s="286"/>
      <c r="O3" s="286"/>
      <c r="P3" s="286"/>
      <c r="Q3" s="286"/>
      <c r="R3" s="286"/>
      <c r="S3" s="286"/>
      <c r="T3" s="286"/>
      <c r="U3" s="286"/>
      <c r="V3" s="286"/>
      <c r="W3" s="286"/>
      <c r="X3" s="286"/>
      <c r="Y3" s="286"/>
      <c r="Z3" s="286"/>
      <c r="AA3" s="286"/>
      <c r="AB3" s="286"/>
      <c r="AC3" s="286"/>
      <c r="AD3" s="286"/>
      <c r="AE3" s="286"/>
      <c r="AF3" s="286"/>
      <c r="AG3" s="286"/>
      <c r="AH3" s="286"/>
      <c r="AI3" s="286"/>
      <c r="AJ3" s="286"/>
      <c r="AK3" s="286"/>
      <c r="AL3" s="286"/>
      <c r="AM3" s="286"/>
      <c r="AN3" s="286"/>
      <c r="AO3" s="286"/>
    </row>
    <row r="4" spans="1:44" ht="18.5" customHeight="1" x14ac:dyDescent="0.2">
      <c r="A4" s="330" t="str">
        <f ca="1">TEXT(AR5,"ggge年(")&amp;TEXT(AR5,"yyyy年)m月d日")</f>
        <v>入力D2 未入力入力D2 未入力</v>
      </c>
      <c r="B4" s="337"/>
      <c r="C4" s="337"/>
      <c r="D4" s="337"/>
      <c r="E4" s="337"/>
      <c r="F4" s="337"/>
      <c r="G4" s="337"/>
      <c r="H4" s="337"/>
      <c r="I4" s="337"/>
      <c r="J4" s="337"/>
      <c r="K4" s="337"/>
      <c r="L4" s="337"/>
      <c r="M4" s="337"/>
      <c r="N4" s="337"/>
      <c r="O4" s="337"/>
      <c r="P4" s="337"/>
      <c r="Q4" s="337"/>
      <c r="R4" s="337"/>
      <c r="S4" s="337"/>
      <c r="T4" s="337"/>
      <c r="U4" s="337"/>
      <c r="V4" s="337"/>
      <c r="W4" s="337"/>
      <c r="X4" s="337"/>
      <c r="Y4" s="337"/>
      <c r="Z4" s="337"/>
      <c r="AA4" s="337"/>
      <c r="AB4" s="337"/>
      <c r="AC4" s="337"/>
      <c r="AD4" s="337"/>
      <c r="AE4" s="337"/>
      <c r="AF4" s="337"/>
      <c r="AG4" s="337"/>
      <c r="AH4" s="337"/>
      <c r="AI4" s="337"/>
      <c r="AJ4" s="337"/>
      <c r="AK4" s="337"/>
      <c r="AL4" s="337"/>
      <c r="AM4" s="337"/>
      <c r="AN4" s="337"/>
      <c r="AO4" s="27"/>
    </row>
    <row r="5" spans="1:44" ht="18.5" customHeight="1" x14ac:dyDescent="0.2">
      <c r="A5" s="25"/>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R5" s="2" t="str">
        <f ca="1">IF(入力!D2="",様式14!$AQ$5&amp;様式14!$AR$5&amp;ROW(入力!D2)&amp;" 未入力",入力!D2)</f>
        <v>入力D2 未入力</v>
      </c>
    </row>
    <row r="6" spans="1:44" ht="18.5" customHeight="1" x14ac:dyDescent="0.2">
      <c r="A6" s="24" t="s">
        <v>119</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R6" s="2" t="str">
        <f ca="1">IF(入力!D3="",様式14!$AQ$5&amp;様式14!$AR$5&amp;ROW(入力!D3)&amp;" 未入力",入力!D3)</f>
        <v>入力D3 未入力</v>
      </c>
    </row>
    <row r="7" spans="1:44" ht="18.5" customHeight="1" x14ac:dyDescent="0.2">
      <c r="A7" s="24"/>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R7" s="2">
        <f ca="1">MAX(LENB(AR9)/2,LENB(AR10)/2)</f>
        <v>6.5</v>
      </c>
    </row>
    <row r="8" spans="1:44" ht="18.5" customHeight="1" x14ac:dyDescent="0.2">
      <c r="A8" s="305" t="b">
        <f ca="1">IF(AR6="法人",AR8&amp;"氏名又は名称　"&amp;AR9,IF(AR6="個人","　　　　　"&amp;AR8&amp;"氏名　"&amp;AR9&amp;"　　印"))</f>
        <v>0</v>
      </c>
      <c r="B8" s="194"/>
      <c r="C8" s="194"/>
      <c r="D8" s="194"/>
      <c r="E8" s="194"/>
      <c r="F8" s="194"/>
      <c r="G8" s="194"/>
      <c r="H8" s="194"/>
      <c r="I8" s="194"/>
      <c r="J8" s="194"/>
      <c r="K8" s="194"/>
      <c r="L8" s="194"/>
      <c r="M8" s="194"/>
      <c r="N8" s="194"/>
      <c r="O8" s="194"/>
      <c r="P8" s="194"/>
      <c r="Q8" s="194"/>
      <c r="R8" s="194"/>
      <c r="S8" s="194"/>
      <c r="T8" s="194"/>
      <c r="U8" s="194"/>
      <c r="V8" s="194"/>
      <c r="W8" s="194"/>
      <c r="X8" s="194"/>
      <c r="Y8" s="194"/>
      <c r="Z8" s="194"/>
      <c r="AA8" s="194"/>
      <c r="AB8" s="194"/>
      <c r="AC8" s="194"/>
      <c r="AD8" s="194"/>
      <c r="AE8" s="194"/>
      <c r="AF8" s="194"/>
      <c r="AG8" s="194"/>
      <c r="AH8" s="194"/>
      <c r="AI8" s="194"/>
      <c r="AJ8" s="194"/>
      <c r="AK8" s="194"/>
      <c r="AL8" s="194"/>
      <c r="AM8" s="194"/>
      <c r="AN8" s="194"/>
      <c r="AO8" s="194"/>
      <c r="AR8" s="2" t="str">
        <f ca="1">IF(AR7&lt;13,"　　　","")&amp;IF(AR7&lt;16,"　　　","")&amp;IF(AR7&lt;19,"　　　","")&amp;IF(AR7&lt;22,"　　　","")&amp;IF(AR7&lt;25,"　　　","")&amp;"　　　　"</f>
        <v>　　　　　　　　　　　　　　　　　　　</v>
      </c>
    </row>
    <row r="9" spans="1:44" ht="18.5" customHeight="1" x14ac:dyDescent="0.2">
      <c r="A9" s="305" t="b">
        <f ca="1">IF(AR6="個人","",IF(AR6="法人",AR8&amp;"代表者の氏名　"&amp;AR10&amp;"　　印"))</f>
        <v>0</v>
      </c>
      <c r="B9" s="194"/>
      <c r="C9" s="194"/>
      <c r="D9" s="194"/>
      <c r="E9" s="194"/>
      <c r="F9" s="194"/>
      <c r="G9" s="194"/>
      <c r="H9" s="194"/>
      <c r="I9" s="194"/>
      <c r="J9" s="194"/>
      <c r="K9" s="194"/>
      <c r="L9" s="194"/>
      <c r="M9" s="194"/>
      <c r="N9" s="194"/>
      <c r="O9" s="194"/>
      <c r="P9" s="194"/>
      <c r="Q9" s="194"/>
      <c r="R9" s="194"/>
      <c r="S9" s="194"/>
      <c r="T9" s="194"/>
      <c r="U9" s="194"/>
      <c r="V9" s="194"/>
      <c r="W9" s="194"/>
      <c r="X9" s="194"/>
      <c r="Y9" s="194"/>
      <c r="Z9" s="194"/>
      <c r="AA9" s="194"/>
      <c r="AB9" s="194"/>
      <c r="AC9" s="194"/>
      <c r="AD9" s="194"/>
      <c r="AE9" s="194"/>
      <c r="AF9" s="194"/>
      <c r="AG9" s="194"/>
      <c r="AH9" s="194"/>
      <c r="AI9" s="194"/>
      <c r="AJ9" s="194"/>
      <c r="AK9" s="194"/>
      <c r="AL9" s="194"/>
      <c r="AM9" s="194"/>
      <c r="AN9" s="194"/>
      <c r="AO9" s="194"/>
      <c r="AR9" s="2" t="str">
        <f ca="1">IF(入力!D5="",様式14!$AQ$5&amp;様式14!$AR$5&amp;ROW(入力!D5)&amp;" 未入力",入力!D5)</f>
        <v>入力D5 未入力</v>
      </c>
    </row>
    <row r="10" spans="1:44" ht="18.5" customHeight="1" x14ac:dyDescent="0.2">
      <c r="A10" s="24"/>
      <c r="B10" s="24"/>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R10" s="2" t="str">
        <f ca="1">IF(AR6="個人","",IF(入力!D6="",様式14!$AQ$5&amp;様式14!$AR$5&amp;ROW(入力!D6)&amp;" 未入力",入力!D6))</f>
        <v>入力D6 未入力</v>
      </c>
    </row>
    <row r="11" spans="1:44" ht="18.5" customHeight="1" x14ac:dyDescent="0.2">
      <c r="A11" s="24"/>
      <c r="B11" s="24"/>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R11" s="2" t="str">
        <f ca="1">IF(入力!D9="",様式14!$AQ$5&amp;様式14!$AR$5&amp;ROW(入力!D9)&amp;" 未入力",入力!D9)</f>
        <v>入力D9 未入力</v>
      </c>
    </row>
    <row r="12" spans="1:44" ht="18.5" customHeight="1" x14ac:dyDescent="0.2">
      <c r="A12" s="305" t="s">
        <v>522</v>
      </c>
      <c r="B12" s="305"/>
      <c r="C12" s="305"/>
      <c r="D12" s="305"/>
      <c r="E12" s="305"/>
      <c r="F12" s="305"/>
      <c r="G12" s="305"/>
      <c r="H12" s="305"/>
      <c r="I12" s="305"/>
      <c r="J12" s="305"/>
      <c r="K12" s="305"/>
      <c r="L12" s="305"/>
      <c r="M12" s="305"/>
      <c r="N12" s="305"/>
      <c r="O12" s="305"/>
      <c r="P12" s="305"/>
      <c r="Q12" s="305"/>
      <c r="R12" s="305"/>
      <c r="S12" s="305"/>
      <c r="T12" s="305"/>
      <c r="U12" s="305"/>
      <c r="V12" s="305"/>
      <c r="W12" s="305"/>
      <c r="X12" s="305"/>
      <c r="Y12" s="305"/>
      <c r="Z12" s="305"/>
      <c r="AA12" s="305"/>
      <c r="AB12" s="305"/>
      <c r="AC12" s="305"/>
      <c r="AD12" s="305"/>
      <c r="AE12" s="305"/>
      <c r="AF12" s="305"/>
      <c r="AG12" s="305"/>
      <c r="AH12" s="305"/>
      <c r="AI12" s="305"/>
      <c r="AJ12" s="305"/>
      <c r="AK12" s="305"/>
      <c r="AL12" s="305"/>
      <c r="AM12" s="305"/>
      <c r="AN12" s="305"/>
      <c r="AO12" s="305"/>
      <c r="AR12" s="2" t="str">
        <f ca="1">IF(AR11="同じ","",IF(入力!D10="",様式14!$AQ$5&amp;様式14!$AR$5&amp;ROW(入力!D10)&amp;" 未入力",入力!D10))</f>
        <v>入力D10 未入力</v>
      </c>
    </row>
    <row r="13" spans="1:44" ht="18.5" customHeight="1" x14ac:dyDescent="0.2">
      <c r="A13" s="336" t="s">
        <v>581</v>
      </c>
      <c r="B13" s="336"/>
      <c r="C13" s="336"/>
      <c r="D13" s="336"/>
      <c r="E13" s="336"/>
      <c r="F13" s="336"/>
      <c r="G13" s="336"/>
      <c r="H13" s="336"/>
      <c r="I13" s="336"/>
      <c r="J13" s="336"/>
      <c r="K13" s="336"/>
      <c r="L13" s="336"/>
      <c r="M13" s="336"/>
      <c r="N13" s="336"/>
      <c r="O13" s="336"/>
      <c r="P13" s="336"/>
      <c r="Q13" s="336"/>
      <c r="R13" s="336"/>
      <c r="S13" s="336"/>
      <c r="T13" s="336"/>
      <c r="U13" s="336"/>
      <c r="V13" s="336"/>
      <c r="W13" s="336"/>
      <c r="X13" s="336"/>
      <c r="Y13" s="336"/>
      <c r="Z13" s="336"/>
      <c r="AA13" s="336"/>
      <c r="AB13" s="336"/>
      <c r="AC13" s="336"/>
      <c r="AD13" s="336"/>
      <c r="AE13" s="336"/>
      <c r="AF13" s="336"/>
      <c r="AG13" s="336"/>
      <c r="AH13" s="336"/>
      <c r="AI13" s="336"/>
      <c r="AJ13" s="336"/>
      <c r="AK13" s="336"/>
      <c r="AL13" s="336"/>
      <c r="AM13" s="336"/>
      <c r="AN13" s="336"/>
      <c r="AO13" s="336"/>
      <c r="AR13" s="2">
        <f>COUNTIF('滋様13-10'!M1:M100,"*保安業務員*")+COUNTIF('滋様13-10'!M1:M100,"*調査員*")</f>
        <v>0</v>
      </c>
    </row>
    <row r="14" spans="1:44" ht="18.5" customHeight="1" x14ac:dyDescent="0.2">
      <c r="A14" s="305" t="str">
        <f ca="1">"事業所の名称："&amp;IF(AR6="個人",IF(AR11="同じ",AR9,AR12),AR9&amp;"　"&amp;AR12)</f>
        <v>事業所の名称：入力D5 未入力　入力D10 未入力</v>
      </c>
      <c r="B14" s="305"/>
      <c r="C14" s="305"/>
      <c r="D14" s="305"/>
      <c r="E14" s="305"/>
      <c r="F14" s="305"/>
      <c r="G14" s="305"/>
      <c r="H14" s="305"/>
      <c r="I14" s="305"/>
      <c r="J14" s="305"/>
      <c r="K14" s="305"/>
      <c r="L14" s="305"/>
      <c r="M14" s="305"/>
      <c r="N14" s="305"/>
      <c r="O14" s="305"/>
      <c r="P14" s="305"/>
      <c r="Q14" s="305"/>
      <c r="R14" s="305"/>
      <c r="S14" s="305"/>
      <c r="T14" s="305"/>
      <c r="U14" s="305"/>
      <c r="V14" s="305"/>
      <c r="W14" s="305"/>
      <c r="X14" s="305"/>
      <c r="Y14" s="305"/>
      <c r="Z14" s="305"/>
      <c r="AA14" s="305"/>
      <c r="AB14" s="305"/>
      <c r="AC14" s="305"/>
      <c r="AD14" s="305"/>
      <c r="AE14" s="305"/>
      <c r="AF14" s="305"/>
      <c r="AG14" s="305"/>
      <c r="AH14" s="305"/>
      <c r="AI14" s="305"/>
      <c r="AJ14" s="305"/>
      <c r="AK14" s="305"/>
      <c r="AL14" s="305"/>
      <c r="AM14" s="305"/>
      <c r="AN14" s="305"/>
      <c r="AO14" s="305"/>
    </row>
    <row r="15" spans="1:44" ht="18.5" customHeight="1" x14ac:dyDescent="0.2">
      <c r="A15" s="321" t="s">
        <v>83</v>
      </c>
      <c r="B15" s="321"/>
      <c r="C15" s="321"/>
      <c r="D15" s="321"/>
      <c r="E15" s="321"/>
      <c r="F15" s="321"/>
      <c r="G15" s="321"/>
      <c r="H15" s="321" t="s">
        <v>148</v>
      </c>
      <c r="I15" s="321"/>
      <c r="J15" s="321"/>
      <c r="K15" s="321"/>
      <c r="L15" s="321"/>
      <c r="M15" s="321"/>
      <c r="N15" s="321"/>
      <c r="O15" s="321"/>
      <c r="P15" s="321"/>
      <c r="Q15" s="321"/>
      <c r="R15" s="321"/>
      <c r="S15" s="321"/>
      <c r="T15" s="321"/>
      <c r="U15" s="321"/>
      <c r="V15" s="321"/>
      <c r="W15" s="321"/>
      <c r="X15" s="321"/>
      <c r="Y15" s="321" t="s">
        <v>149</v>
      </c>
      <c r="Z15" s="321"/>
      <c r="AA15" s="321"/>
      <c r="AB15" s="321"/>
      <c r="AC15" s="321"/>
      <c r="AD15" s="321"/>
      <c r="AE15" s="321"/>
      <c r="AF15" s="321"/>
      <c r="AG15" s="321"/>
      <c r="AH15" s="321"/>
      <c r="AI15" s="321"/>
      <c r="AJ15" s="321"/>
      <c r="AK15" s="321"/>
      <c r="AL15" s="321"/>
      <c r="AM15" s="321"/>
      <c r="AN15" s="321"/>
      <c r="AO15" s="321"/>
    </row>
    <row r="16" spans="1:44" ht="22" customHeight="1" x14ac:dyDescent="0.2">
      <c r="A16" s="387" t="str">
        <f>IF(AQ16&gt;AR$13,"",INDEX('滋様13-10'!$A$1:$A$100,LARGE(INDEX(ROW('滋様13-10'!$A$16:$A$100)*(('滋様13-10'!$M$16:$M$100="保安業務員講習修了証")+('滋様13-10'!$M$16:$M$100="液化石油ガス調査員講習修了証")),),AR$13-AQ16+1),1))</f>
        <v/>
      </c>
      <c r="B16" s="388"/>
      <c r="C16" s="388"/>
      <c r="D16" s="388"/>
      <c r="E16" s="388"/>
      <c r="F16" s="388"/>
      <c r="G16" s="389"/>
      <c r="H16" s="390"/>
      <c r="I16" s="391"/>
      <c r="J16" s="391"/>
      <c r="K16" s="391"/>
      <c r="L16" s="391"/>
      <c r="M16" s="391"/>
      <c r="N16" s="391"/>
      <c r="O16" s="391"/>
      <c r="P16" s="391"/>
      <c r="Q16" s="391"/>
      <c r="R16" s="391"/>
      <c r="S16" s="391"/>
      <c r="T16" s="391"/>
      <c r="U16" s="391"/>
      <c r="V16" s="391"/>
      <c r="W16" s="391"/>
      <c r="X16" s="392"/>
      <c r="Y16" s="393"/>
      <c r="Z16" s="394"/>
      <c r="AA16" s="394"/>
      <c r="AB16" s="394"/>
      <c r="AC16" s="394"/>
      <c r="AD16" s="394"/>
      <c r="AE16" s="394"/>
      <c r="AF16" s="394"/>
      <c r="AG16" s="394"/>
      <c r="AH16" s="394"/>
      <c r="AI16" s="394"/>
      <c r="AJ16" s="394"/>
      <c r="AK16" s="394"/>
      <c r="AL16" s="394"/>
      <c r="AM16" s="394"/>
      <c r="AN16" s="394"/>
      <c r="AO16" s="395"/>
      <c r="AQ16" s="2">
        <f>ROWS(AQ$16:AQ16)</f>
        <v>1</v>
      </c>
    </row>
    <row r="17" spans="1:43" ht="22" customHeight="1" x14ac:dyDescent="0.2">
      <c r="A17" s="387" t="str">
        <f>IF(AQ17&gt;AR$13,"",INDEX('滋様13-10'!$A$1:$A$100,LARGE(INDEX(ROW('滋様13-10'!$A$16:$A$100)*(('滋様13-10'!$M$16:$M$100="保安業務員講習修了証")+('滋様13-10'!$M$16:$M$100="液化石油ガス調査員講習修了証")),),AR$13-AQ17+1),1))</f>
        <v/>
      </c>
      <c r="B17" s="388"/>
      <c r="C17" s="388"/>
      <c r="D17" s="388"/>
      <c r="E17" s="388"/>
      <c r="F17" s="388"/>
      <c r="G17" s="389"/>
      <c r="H17" s="390"/>
      <c r="I17" s="391"/>
      <c r="J17" s="391"/>
      <c r="K17" s="391"/>
      <c r="L17" s="391"/>
      <c r="M17" s="391"/>
      <c r="N17" s="391"/>
      <c r="O17" s="391"/>
      <c r="P17" s="391"/>
      <c r="Q17" s="391"/>
      <c r="R17" s="391"/>
      <c r="S17" s="391"/>
      <c r="T17" s="391"/>
      <c r="U17" s="391"/>
      <c r="V17" s="391"/>
      <c r="W17" s="391"/>
      <c r="X17" s="392"/>
      <c r="Y17" s="393"/>
      <c r="Z17" s="394"/>
      <c r="AA17" s="394"/>
      <c r="AB17" s="394"/>
      <c r="AC17" s="394"/>
      <c r="AD17" s="394"/>
      <c r="AE17" s="394"/>
      <c r="AF17" s="394"/>
      <c r="AG17" s="394"/>
      <c r="AH17" s="394"/>
      <c r="AI17" s="394"/>
      <c r="AJ17" s="394"/>
      <c r="AK17" s="394"/>
      <c r="AL17" s="394"/>
      <c r="AM17" s="394"/>
      <c r="AN17" s="394"/>
      <c r="AO17" s="395"/>
      <c r="AQ17" s="2">
        <f>ROWS(AQ$16:AQ17)</f>
        <v>2</v>
      </c>
    </row>
    <row r="18" spans="1:43" ht="22" customHeight="1" x14ac:dyDescent="0.2">
      <c r="A18" s="387" t="str">
        <f>IF(AQ18&gt;AR$13,"",INDEX('滋様13-10'!$A$1:$A$100,LARGE(INDEX(ROW('滋様13-10'!$A$16:$A$100)*(('滋様13-10'!$M$16:$M$100="保安業務員講習修了証")+('滋様13-10'!$M$16:$M$100="液化石油ガス調査員講習修了証")),),AR$13-AQ18+1),1))</f>
        <v/>
      </c>
      <c r="B18" s="388"/>
      <c r="C18" s="388"/>
      <c r="D18" s="388"/>
      <c r="E18" s="388"/>
      <c r="F18" s="388"/>
      <c r="G18" s="389"/>
      <c r="H18" s="390"/>
      <c r="I18" s="391"/>
      <c r="J18" s="391"/>
      <c r="K18" s="391"/>
      <c r="L18" s="391"/>
      <c r="M18" s="391"/>
      <c r="N18" s="391"/>
      <c r="O18" s="391"/>
      <c r="P18" s="391"/>
      <c r="Q18" s="391"/>
      <c r="R18" s="391"/>
      <c r="S18" s="391"/>
      <c r="T18" s="391"/>
      <c r="U18" s="391"/>
      <c r="V18" s="391"/>
      <c r="W18" s="391"/>
      <c r="X18" s="392"/>
      <c r="Y18" s="393"/>
      <c r="Z18" s="394"/>
      <c r="AA18" s="394"/>
      <c r="AB18" s="394"/>
      <c r="AC18" s="394"/>
      <c r="AD18" s="394"/>
      <c r="AE18" s="394"/>
      <c r="AF18" s="394"/>
      <c r="AG18" s="394"/>
      <c r="AH18" s="394"/>
      <c r="AI18" s="394"/>
      <c r="AJ18" s="394"/>
      <c r="AK18" s="394"/>
      <c r="AL18" s="394"/>
      <c r="AM18" s="394"/>
      <c r="AN18" s="394"/>
      <c r="AO18" s="395"/>
      <c r="AQ18" s="2">
        <f>ROWS(AQ$16:AQ18)</f>
        <v>3</v>
      </c>
    </row>
    <row r="19" spans="1:43" ht="22" customHeight="1" x14ac:dyDescent="0.2">
      <c r="A19" s="387" t="str">
        <f>IF(AQ19&gt;AR$13,"",INDEX('滋様13-10'!$A$1:$A$100,LARGE(INDEX(ROW('滋様13-10'!$A$16:$A$100)*(('滋様13-10'!$M$16:$M$100="保安業務員講習修了証")+('滋様13-10'!$M$16:$M$100="液化石油ガス調査員講習修了証")),),AR$13-AQ19+1),1))</f>
        <v/>
      </c>
      <c r="B19" s="388"/>
      <c r="C19" s="388"/>
      <c r="D19" s="388"/>
      <c r="E19" s="388"/>
      <c r="F19" s="388"/>
      <c r="G19" s="389"/>
      <c r="H19" s="390"/>
      <c r="I19" s="391"/>
      <c r="J19" s="391"/>
      <c r="K19" s="391"/>
      <c r="L19" s="391"/>
      <c r="M19" s="391"/>
      <c r="N19" s="391"/>
      <c r="O19" s="391"/>
      <c r="P19" s="391"/>
      <c r="Q19" s="391"/>
      <c r="R19" s="391"/>
      <c r="S19" s="391"/>
      <c r="T19" s="391"/>
      <c r="U19" s="391"/>
      <c r="V19" s="391"/>
      <c r="W19" s="391"/>
      <c r="X19" s="392"/>
      <c r="Y19" s="393"/>
      <c r="Z19" s="394"/>
      <c r="AA19" s="394"/>
      <c r="AB19" s="394"/>
      <c r="AC19" s="394"/>
      <c r="AD19" s="394"/>
      <c r="AE19" s="394"/>
      <c r="AF19" s="394"/>
      <c r="AG19" s="394"/>
      <c r="AH19" s="394"/>
      <c r="AI19" s="394"/>
      <c r="AJ19" s="394"/>
      <c r="AK19" s="394"/>
      <c r="AL19" s="394"/>
      <c r="AM19" s="394"/>
      <c r="AN19" s="394"/>
      <c r="AO19" s="395"/>
      <c r="AQ19" s="2">
        <f>ROWS(AQ$16:AQ19)</f>
        <v>4</v>
      </c>
    </row>
    <row r="20" spans="1:43" ht="22" customHeight="1" x14ac:dyDescent="0.2">
      <c r="A20" s="387" t="str">
        <f>IF(AQ20&gt;AR$13,"",INDEX('滋様13-10'!$A$1:$A$100,LARGE(INDEX(ROW('滋様13-10'!$A$16:$A$100)*(('滋様13-10'!$M$16:$M$100="保安業務員講習修了証")+('滋様13-10'!$M$16:$M$100="液化石油ガス調査員講習修了証")),),AR$13-AQ20+1),1))</f>
        <v/>
      </c>
      <c r="B20" s="388"/>
      <c r="C20" s="388"/>
      <c r="D20" s="388"/>
      <c r="E20" s="388"/>
      <c r="F20" s="388"/>
      <c r="G20" s="389"/>
      <c r="H20" s="390"/>
      <c r="I20" s="391"/>
      <c r="J20" s="391"/>
      <c r="K20" s="391"/>
      <c r="L20" s="391"/>
      <c r="M20" s="391"/>
      <c r="N20" s="391"/>
      <c r="O20" s="391"/>
      <c r="P20" s="391"/>
      <c r="Q20" s="391"/>
      <c r="R20" s="391"/>
      <c r="S20" s="391"/>
      <c r="T20" s="391"/>
      <c r="U20" s="391"/>
      <c r="V20" s="391"/>
      <c r="W20" s="391"/>
      <c r="X20" s="392"/>
      <c r="Y20" s="393"/>
      <c r="Z20" s="394"/>
      <c r="AA20" s="394"/>
      <c r="AB20" s="394"/>
      <c r="AC20" s="394"/>
      <c r="AD20" s="394"/>
      <c r="AE20" s="394"/>
      <c r="AF20" s="394"/>
      <c r="AG20" s="394"/>
      <c r="AH20" s="394"/>
      <c r="AI20" s="394"/>
      <c r="AJ20" s="394"/>
      <c r="AK20" s="394"/>
      <c r="AL20" s="394"/>
      <c r="AM20" s="394"/>
      <c r="AN20" s="394"/>
      <c r="AO20" s="395"/>
      <c r="AQ20" s="2">
        <f>ROWS(AQ$16:AQ20)</f>
        <v>5</v>
      </c>
    </row>
    <row r="21" spans="1:43" ht="22" customHeight="1" x14ac:dyDescent="0.2">
      <c r="A21" s="387" t="str">
        <f>IF(AQ21&gt;AR$13,"",INDEX('滋様13-10'!$A$1:$A$100,LARGE(INDEX(ROW('滋様13-10'!$A$16:$A$100)*(('滋様13-10'!$M$16:$M$100="保安業務員講習修了証")+('滋様13-10'!$M$16:$M$100="液化石油ガス調査員講習修了証")),),AR$13-AQ21+1),1))</f>
        <v/>
      </c>
      <c r="B21" s="388"/>
      <c r="C21" s="388"/>
      <c r="D21" s="388"/>
      <c r="E21" s="388"/>
      <c r="F21" s="388"/>
      <c r="G21" s="389"/>
      <c r="H21" s="390"/>
      <c r="I21" s="391"/>
      <c r="J21" s="391"/>
      <c r="K21" s="391"/>
      <c r="L21" s="391"/>
      <c r="M21" s="391"/>
      <c r="N21" s="391"/>
      <c r="O21" s="391"/>
      <c r="P21" s="391"/>
      <c r="Q21" s="391"/>
      <c r="R21" s="391"/>
      <c r="S21" s="391"/>
      <c r="T21" s="391"/>
      <c r="U21" s="391"/>
      <c r="V21" s="391"/>
      <c r="W21" s="391"/>
      <c r="X21" s="392"/>
      <c r="Y21" s="393"/>
      <c r="Z21" s="394"/>
      <c r="AA21" s="394"/>
      <c r="AB21" s="394"/>
      <c r="AC21" s="394"/>
      <c r="AD21" s="394"/>
      <c r="AE21" s="394"/>
      <c r="AF21" s="394"/>
      <c r="AG21" s="394"/>
      <c r="AH21" s="394"/>
      <c r="AI21" s="394"/>
      <c r="AJ21" s="394"/>
      <c r="AK21" s="394"/>
      <c r="AL21" s="394"/>
      <c r="AM21" s="394"/>
      <c r="AN21" s="394"/>
      <c r="AO21" s="395"/>
      <c r="AQ21" s="2">
        <f>ROWS(AQ$16:AQ21)</f>
        <v>6</v>
      </c>
    </row>
    <row r="22" spans="1:43" ht="22" customHeight="1" x14ac:dyDescent="0.2">
      <c r="A22" s="387" t="str">
        <f>IF(AQ22&gt;AR$13,"",INDEX('滋様13-10'!$A$1:$A$100,LARGE(INDEX(ROW('滋様13-10'!$A$16:$A$100)*(('滋様13-10'!$M$16:$M$100="保安業務員講習修了証")+('滋様13-10'!$M$16:$M$100="液化石油ガス調査員講習修了証")),),AR$13-AQ22+1),1))</f>
        <v/>
      </c>
      <c r="B22" s="388"/>
      <c r="C22" s="388"/>
      <c r="D22" s="388"/>
      <c r="E22" s="388"/>
      <c r="F22" s="388"/>
      <c r="G22" s="389"/>
      <c r="H22" s="390"/>
      <c r="I22" s="391"/>
      <c r="J22" s="391"/>
      <c r="K22" s="391"/>
      <c r="L22" s="391"/>
      <c r="M22" s="391"/>
      <c r="N22" s="391"/>
      <c r="O22" s="391"/>
      <c r="P22" s="391"/>
      <c r="Q22" s="391"/>
      <c r="R22" s="391"/>
      <c r="S22" s="391"/>
      <c r="T22" s="391"/>
      <c r="U22" s="391"/>
      <c r="V22" s="391"/>
      <c r="W22" s="391"/>
      <c r="X22" s="392"/>
      <c r="Y22" s="393"/>
      <c r="Z22" s="394"/>
      <c r="AA22" s="394"/>
      <c r="AB22" s="394"/>
      <c r="AC22" s="394"/>
      <c r="AD22" s="394"/>
      <c r="AE22" s="394"/>
      <c r="AF22" s="394"/>
      <c r="AG22" s="394"/>
      <c r="AH22" s="394"/>
      <c r="AI22" s="394"/>
      <c r="AJ22" s="394"/>
      <c r="AK22" s="394"/>
      <c r="AL22" s="394"/>
      <c r="AM22" s="394"/>
      <c r="AN22" s="394"/>
      <c r="AO22" s="395"/>
      <c r="AQ22" s="2">
        <f>ROWS(AQ$16:AQ22)</f>
        <v>7</v>
      </c>
    </row>
    <row r="23" spans="1:43" ht="22" customHeight="1" x14ac:dyDescent="0.2">
      <c r="A23" s="387" t="str">
        <f>IF(AQ23&gt;AR$13,"",INDEX('滋様13-10'!$A$1:$A$100,LARGE(INDEX(ROW('滋様13-10'!$A$16:$A$100)*(('滋様13-10'!$M$16:$M$100="保安業務員講習修了証")+('滋様13-10'!$M$16:$M$100="液化石油ガス調査員講習修了証")),),AR$13-AQ23+1),1))</f>
        <v/>
      </c>
      <c r="B23" s="388"/>
      <c r="C23" s="388"/>
      <c r="D23" s="388"/>
      <c r="E23" s="388"/>
      <c r="F23" s="388"/>
      <c r="G23" s="389"/>
      <c r="H23" s="390"/>
      <c r="I23" s="391"/>
      <c r="J23" s="391"/>
      <c r="K23" s="391"/>
      <c r="L23" s="391"/>
      <c r="M23" s="391"/>
      <c r="N23" s="391"/>
      <c r="O23" s="391"/>
      <c r="P23" s="391"/>
      <c r="Q23" s="391"/>
      <c r="R23" s="391"/>
      <c r="S23" s="391"/>
      <c r="T23" s="391"/>
      <c r="U23" s="391"/>
      <c r="V23" s="391"/>
      <c r="W23" s="391"/>
      <c r="X23" s="392"/>
      <c r="Y23" s="393"/>
      <c r="Z23" s="394"/>
      <c r="AA23" s="394"/>
      <c r="AB23" s="394"/>
      <c r="AC23" s="394"/>
      <c r="AD23" s="394"/>
      <c r="AE23" s="394"/>
      <c r="AF23" s="394"/>
      <c r="AG23" s="394"/>
      <c r="AH23" s="394"/>
      <c r="AI23" s="394"/>
      <c r="AJ23" s="394"/>
      <c r="AK23" s="394"/>
      <c r="AL23" s="394"/>
      <c r="AM23" s="394"/>
      <c r="AN23" s="394"/>
      <c r="AO23" s="395"/>
      <c r="AQ23" s="2">
        <f>ROWS(AQ$16:AQ23)</f>
        <v>8</v>
      </c>
    </row>
    <row r="24" spans="1:43" ht="22" customHeight="1" x14ac:dyDescent="0.2">
      <c r="A24" s="387" t="str">
        <f>IF(AQ24&gt;AR$13,"",INDEX('滋様13-10'!$A$1:$A$100,LARGE(INDEX(ROW('滋様13-10'!$A$16:$A$100)*(('滋様13-10'!$M$16:$M$100="保安業務員講習修了証")+('滋様13-10'!$M$16:$M$100="液化石油ガス調査員講習修了証")),),AR$13-AQ24+1),1))</f>
        <v/>
      </c>
      <c r="B24" s="388"/>
      <c r="C24" s="388"/>
      <c r="D24" s="388"/>
      <c r="E24" s="388"/>
      <c r="F24" s="388"/>
      <c r="G24" s="389"/>
      <c r="H24" s="390"/>
      <c r="I24" s="391"/>
      <c r="J24" s="391"/>
      <c r="K24" s="391"/>
      <c r="L24" s="391"/>
      <c r="M24" s="391"/>
      <c r="N24" s="391"/>
      <c r="O24" s="391"/>
      <c r="P24" s="391"/>
      <c r="Q24" s="391"/>
      <c r="R24" s="391"/>
      <c r="S24" s="391"/>
      <c r="T24" s="391"/>
      <c r="U24" s="391"/>
      <c r="V24" s="391"/>
      <c r="W24" s="391"/>
      <c r="X24" s="392"/>
      <c r="Y24" s="393"/>
      <c r="Z24" s="394"/>
      <c r="AA24" s="394"/>
      <c r="AB24" s="394"/>
      <c r="AC24" s="394"/>
      <c r="AD24" s="394"/>
      <c r="AE24" s="394"/>
      <c r="AF24" s="394"/>
      <c r="AG24" s="394"/>
      <c r="AH24" s="394"/>
      <c r="AI24" s="394"/>
      <c r="AJ24" s="394"/>
      <c r="AK24" s="394"/>
      <c r="AL24" s="394"/>
      <c r="AM24" s="394"/>
      <c r="AN24" s="394"/>
      <c r="AO24" s="395"/>
      <c r="AQ24" s="2">
        <f>ROWS(AQ$16:AQ24)</f>
        <v>9</v>
      </c>
    </row>
    <row r="25" spans="1:43" ht="22" customHeight="1" x14ac:dyDescent="0.2">
      <c r="A25" s="387" t="str">
        <f>IF(AQ25&gt;AR$13,"",INDEX('滋様13-10'!$A$1:$A$100,LARGE(INDEX(ROW('滋様13-10'!$A$16:$A$100)*(('滋様13-10'!$M$16:$M$100="保安業務員講習修了証")+('滋様13-10'!$M$16:$M$100="液化石油ガス調査員講習修了証")),),AR$13-AQ25+1),1))</f>
        <v/>
      </c>
      <c r="B25" s="388"/>
      <c r="C25" s="388"/>
      <c r="D25" s="388"/>
      <c r="E25" s="388"/>
      <c r="F25" s="388"/>
      <c r="G25" s="389"/>
      <c r="H25" s="390"/>
      <c r="I25" s="391"/>
      <c r="J25" s="391"/>
      <c r="K25" s="391"/>
      <c r="L25" s="391"/>
      <c r="M25" s="391"/>
      <c r="N25" s="391"/>
      <c r="O25" s="391"/>
      <c r="P25" s="391"/>
      <c r="Q25" s="391"/>
      <c r="R25" s="391"/>
      <c r="S25" s="391"/>
      <c r="T25" s="391"/>
      <c r="U25" s="391"/>
      <c r="V25" s="391"/>
      <c r="W25" s="391"/>
      <c r="X25" s="392"/>
      <c r="Y25" s="393"/>
      <c r="Z25" s="394"/>
      <c r="AA25" s="394"/>
      <c r="AB25" s="394"/>
      <c r="AC25" s="394"/>
      <c r="AD25" s="394"/>
      <c r="AE25" s="394"/>
      <c r="AF25" s="394"/>
      <c r="AG25" s="394"/>
      <c r="AH25" s="394"/>
      <c r="AI25" s="394"/>
      <c r="AJ25" s="394"/>
      <c r="AK25" s="394"/>
      <c r="AL25" s="394"/>
      <c r="AM25" s="394"/>
      <c r="AN25" s="394"/>
      <c r="AO25" s="395"/>
      <c r="AQ25" s="2">
        <f>ROWS(AQ$16:AQ25)</f>
        <v>10</v>
      </c>
    </row>
    <row r="26" spans="1:43" ht="22" customHeight="1" x14ac:dyDescent="0.2">
      <c r="A26" s="387" t="str">
        <f>IF(AQ26&gt;AR$13,"",INDEX('滋様13-10'!$A$1:$A$100,LARGE(INDEX(ROW('滋様13-10'!$A$16:$A$100)*(('滋様13-10'!$M$16:$M$100="保安業務員講習修了証")+('滋様13-10'!$M$16:$M$100="液化石油ガス調査員講習修了証")),),AR$13-AQ26+1),1))</f>
        <v/>
      </c>
      <c r="B26" s="388"/>
      <c r="C26" s="388"/>
      <c r="D26" s="388"/>
      <c r="E26" s="388"/>
      <c r="F26" s="388"/>
      <c r="G26" s="389"/>
      <c r="H26" s="390"/>
      <c r="I26" s="391"/>
      <c r="J26" s="391"/>
      <c r="K26" s="391"/>
      <c r="L26" s="391"/>
      <c r="M26" s="391"/>
      <c r="N26" s="391"/>
      <c r="O26" s="391"/>
      <c r="P26" s="391"/>
      <c r="Q26" s="391"/>
      <c r="R26" s="391"/>
      <c r="S26" s="391"/>
      <c r="T26" s="391"/>
      <c r="U26" s="391"/>
      <c r="V26" s="391"/>
      <c r="W26" s="391"/>
      <c r="X26" s="392"/>
      <c r="Y26" s="393"/>
      <c r="Z26" s="394"/>
      <c r="AA26" s="394"/>
      <c r="AB26" s="394"/>
      <c r="AC26" s="394"/>
      <c r="AD26" s="394"/>
      <c r="AE26" s="394"/>
      <c r="AF26" s="394"/>
      <c r="AG26" s="394"/>
      <c r="AH26" s="394"/>
      <c r="AI26" s="394"/>
      <c r="AJ26" s="394"/>
      <c r="AK26" s="394"/>
      <c r="AL26" s="394"/>
      <c r="AM26" s="394"/>
      <c r="AN26" s="394"/>
      <c r="AO26" s="395"/>
      <c r="AQ26" s="2">
        <f>ROWS(AQ$16:AQ26)</f>
        <v>11</v>
      </c>
    </row>
    <row r="27" spans="1:43" ht="22" customHeight="1" x14ac:dyDescent="0.2">
      <c r="A27" s="387" t="str">
        <f>IF(AQ27&gt;AR$13,"",INDEX('滋様13-10'!$A$1:$A$100,LARGE(INDEX(ROW('滋様13-10'!$A$16:$A$100)*(('滋様13-10'!$M$16:$M$100="保安業務員講習修了証")+('滋様13-10'!$M$16:$M$100="液化石油ガス調査員講習修了証")),),AR$13-AQ27+1),1))</f>
        <v/>
      </c>
      <c r="B27" s="388"/>
      <c r="C27" s="388"/>
      <c r="D27" s="388"/>
      <c r="E27" s="388"/>
      <c r="F27" s="388"/>
      <c r="G27" s="389"/>
      <c r="H27" s="390"/>
      <c r="I27" s="391"/>
      <c r="J27" s="391"/>
      <c r="K27" s="391"/>
      <c r="L27" s="391"/>
      <c r="M27" s="391"/>
      <c r="N27" s="391"/>
      <c r="O27" s="391"/>
      <c r="P27" s="391"/>
      <c r="Q27" s="391"/>
      <c r="R27" s="391"/>
      <c r="S27" s="391"/>
      <c r="T27" s="391"/>
      <c r="U27" s="391"/>
      <c r="V27" s="391"/>
      <c r="W27" s="391"/>
      <c r="X27" s="392"/>
      <c r="Y27" s="393"/>
      <c r="Z27" s="394"/>
      <c r="AA27" s="394"/>
      <c r="AB27" s="394"/>
      <c r="AC27" s="394"/>
      <c r="AD27" s="394"/>
      <c r="AE27" s="394"/>
      <c r="AF27" s="394"/>
      <c r="AG27" s="394"/>
      <c r="AH27" s="394"/>
      <c r="AI27" s="394"/>
      <c r="AJ27" s="394"/>
      <c r="AK27" s="394"/>
      <c r="AL27" s="394"/>
      <c r="AM27" s="394"/>
      <c r="AN27" s="394"/>
      <c r="AO27" s="395"/>
      <c r="AQ27" s="2">
        <f>ROWS(AQ$16:AQ27)</f>
        <v>12</v>
      </c>
    </row>
    <row r="28" spans="1:43" ht="22" customHeight="1" x14ac:dyDescent="0.2">
      <c r="A28" s="387" t="str">
        <f>IF(AQ28&gt;AR$13,"",INDEX('滋様13-10'!$A$1:$A$100,LARGE(INDEX(ROW('滋様13-10'!$A$16:$A$100)*(('滋様13-10'!$M$16:$M$100="保安業務員講習修了証")+('滋様13-10'!$M$16:$M$100="液化石油ガス調査員講習修了証")),),AR$13-AQ28+1),1))</f>
        <v/>
      </c>
      <c r="B28" s="388"/>
      <c r="C28" s="388"/>
      <c r="D28" s="388"/>
      <c r="E28" s="388"/>
      <c r="F28" s="388"/>
      <c r="G28" s="389"/>
      <c r="H28" s="390"/>
      <c r="I28" s="391"/>
      <c r="J28" s="391"/>
      <c r="K28" s="391"/>
      <c r="L28" s="391"/>
      <c r="M28" s="391"/>
      <c r="N28" s="391"/>
      <c r="O28" s="391"/>
      <c r="P28" s="391"/>
      <c r="Q28" s="391"/>
      <c r="R28" s="391"/>
      <c r="S28" s="391"/>
      <c r="T28" s="391"/>
      <c r="U28" s="391"/>
      <c r="V28" s="391"/>
      <c r="W28" s="391"/>
      <c r="X28" s="392"/>
      <c r="Y28" s="393"/>
      <c r="Z28" s="394"/>
      <c r="AA28" s="394"/>
      <c r="AB28" s="394"/>
      <c r="AC28" s="394"/>
      <c r="AD28" s="394"/>
      <c r="AE28" s="394"/>
      <c r="AF28" s="394"/>
      <c r="AG28" s="394"/>
      <c r="AH28" s="394"/>
      <c r="AI28" s="394"/>
      <c r="AJ28" s="394"/>
      <c r="AK28" s="394"/>
      <c r="AL28" s="394"/>
      <c r="AM28" s="394"/>
      <c r="AN28" s="394"/>
      <c r="AO28" s="395"/>
      <c r="AQ28" s="2">
        <f>ROWS(AQ$16:AQ28)</f>
        <v>13</v>
      </c>
    </row>
    <row r="29" spans="1:43" ht="22" customHeight="1" x14ac:dyDescent="0.2">
      <c r="A29" s="387" t="str">
        <f>IF(AQ29&gt;AR$13,"",INDEX('滋様13-10'!$A$1:$A$100,LARGE(INDEX(ROW('滋様13-10'!$A$16:$A$100)*(('滋様13-10'!$M$16:$M$100="保安業務員講習修了証")+('滋様13-10'!$M$16:$M$100="液化石油ガス調査員講習修了証")),),AR$13-AQ29+1),1))</f>
        <v/>
      </c>
      <c r="B29" s="388"/>
      <c r="C29" s="388"/>
      <c r="D29" s="388"/>
      <c r="E29" s="388"/>
      <c r="F29" s="388"/>
      <c r="G29" s="389"/>
      <c r="H29" s="390"/>
      <c r="I29" s="391"/>
      <c r="J29" s="391"/>
      <c r="K29" s="391"/>
      <c r="L29" s="391"/>
      <c r="M29" s="391"/>
      <c r="N29" s="391"/>
      <c r="O29" s="391"/>
      <c r="P29" s="391"/>
      <c r="Q29" s="391"/>
      <c r="R29" s="391"/>
      <c r="S29" s="391"/>
      <c r="T29" s="391"/>
      <c r="U29" s="391"/>
      <c r="V29" s="391"/>
      <c r="W29" s="391"/>
      <c r="X29" s="392"/>
      <c r="Y29" s="393"/>
      <c r="Z29" s="394"/>
      <c r="AA29" s="394"/>
      <c r="AB29" s="394"/>
      <c r="AC29" s="394"/>
      <c r="AD29" s="394"/>
      <c r="AE29" s="394"/>
      <c r="AF29" s="394"/>
      <c r="AG29" s="394"/>
      <c r="AH29" s="394"/>
      <c r="AI29" s="394"/>
      <c r="AJ29" s="394"/>
      <c r="AK29" s="394"/>
      <c r="AL29" s="394"/>
      <c r="AM29" s="394"/>
      <c r="AN29" s="394"/>
      <c r="AO29" s="395"/>
      <c r="AQ29" s="2">
        <f>ROWS(AQ$16:AQ29)</f>
        <v>14</v>
      </c>
    </row>
    <row r="30" spans="1:43" ht="22" customHeight="1" x14ac:dyDescent="0.2">
      <c r="A30" s="387" t="str">
        <f>IF(AQ30&gt;AR$13,"",INDEX('滋様13-10'!$A$1:$A$100,LARGE(INDEX(ROW('滋様13-10'!$A$16:$A$100)*(('滋様13-10'!$M$16:$M$100="保安業務員講習修了証")+('滋様13-10'!$M$16:$M$100="液化石油ガス調査員講習修了証")),),AR$13-AQ30+1),1))</f>
        <v/>
      </c>
      <c r="B30" s="388"/>
      <c r="C30" s="388"/>
      <c r="D30" s="388"/>
      <c r="E30" s="388"/>
      <c r="F30" s="388"/>
      <c r="G30" s="389"/>
      <c r="H30" s="390"/>
      <c r="I30" s="391"/>
      <c r="J30" s="391"/>
      <c r="K30" s="391"/>
      <c r="L30" s="391"/>
      <c r="M30" s="391"/>
      <c r="N30" s="391"/>
      <c r="O30" s="391"/>
      <c r="P30" s="391"/>
      <c r="Q30" s="391"/>
      <c r="R30" s="391"/>
      <c r="S30" s="391"/>
      <c r="T30" s="391"/>
      <c r="U30" s="391"/>
      <c r="V30" s="391"/>
      <c r="W30" s="391"/>
      <c r="X30" s="392"/>
      <c r="Y30" s="393"/>
      <c r="Z30" s="394"/>
      <c r="AA30" s="394"/>
      <c r="AB30" s="394"/>
      <c r="AC30" s="394"/>
      <c r="AD30" s="394"/>
      <c r="AE30" s="394"/>
      <c r="AF30" s="394"/>
      <c r="AG30" s="394"/>
      <c r="AH30" s="394"/>
      <c r="AI30" s="394"/>
      <c r="AJ30" s="394"/>
      <c r="AK30" s="394"/>
      <c r="AL30" s="394"/>
      <c r="AM30" s="394"/>
      <c r="AN30" s="394"/>
      <c r="AO30" s="395"/>
      <c r="AQ30" s="2">
        <f>ROWS(AQ$16:AQ30)</f>
        <v>15</v>
      </c>
    </row>
    <row r="31" spans="1:43" ht="22" customHeight="1" x14ac:dyDescent="0.2">
      <c r="A31" s="387" t="str">
        <f>IF(AQ31&gt;AR$13,"",INDEX('滋様13-10'!$A$1:$A$100,LARGE(INDEX(ROW('滋様13-10'!$A$16:$A$100)*(('滋様13-10'!$M$16:$M$100="保安業務員講習修了証")+('滋様13-10'!$M$16:$M$100="液化石油ガス調査員講習修了証")),),AR$13-AQ31+1),1))</f>
        <v/>
      </c>
      <c r="B31" s="388"/>
      <c r="C31" s="388"/>
      <c r="D31" s="388"/>
      <c r="E31" s="388"/>
      <c r="F31" s="388"/>
      <c r="G31" s="389"/>
      <c r="H31" s="390"/>
      <c r="I31" s="391"/>
      <c r="J31" s="391"/>
      <c r="K31" s="391"/>
      <c r="L31" s="391"/>
      <c r="M31" s="391"/>
      <c r="N31" s="391"/>
      <c r="O31" s="391"/>
      <c r="P31" s="391"/>
      <c r="Q31" s="391"/>
      <c r="R31" s="391"/>
      <c r="S31" s="391"/>
      <c r="T31" s="391"/>
      <c r="U31" s="391"/>
      <c r="V31" s="391"/>
      <c r="W31" s="391"/>
      <c r="X31" s="392"/>
      <c r="Y31" s="393"/>
      <c r="Z31" s="394"/>
      <c r="AA31" s="394"/>
      <c r="AB31" s="394"/>
      <c r="AC31" s="394"/>
      <c r="AD31" s="394"/>
      <c r="AE31" s="394"/>
      <c r="AF31" s="394"/>
      <c r="AG31" s="394"/>
      <c r="AH31" s="394"/>
      <c r="AI31" s="394"/>
      <c r="AJ31" s="394"/>
      <c r="AK31" s="394"/>
      <c r="AL31" s="394"/>
      <c r="AM31" s="394"/>
      <c r="AN31" s="394"/>
      <c r="AO31" s="395"/>
      <c r="AQ31" s="2">
        <f>ROWS(AQ$16:AQ31)</f>
        <v>16</v>
      </c>
    </row>
    <row r="32" spans="1:43" ht="15" customHeight="1" x14ac:dyDescent="0.2">
      <c r="A32" s="305" t="s">
        <v>150</v>
      </c>
      <c r="B32" s="396"/>
      <c r="C32" s="396"/>
      <c r="D32" s="396"/>
      <c r="E32" s="396"/>
      <c r="F32" s="396"/>
      <c r="G32" s="396"/>
      <c r="H32" s="396"/>
      <c r="I32" s="396"/>
      <c r="J32" s="396"/>
      <c r="K32" s="396"/>
      <c r="L32" s="396"/>
      <c r="M32" s="396"/>
      <c r="N32" s="396"/>
      <c r="O32" s="396"/>
      <c r="P32" s="396"/>
      <c r="Q32" s="396"/>
      <c r="R32" s="396"/>
      <c r="S32" s="396"/>
      <c r="T32" s="396"/>
      <c r="U32" s="396"/>
      <c r="V32" s="396"/>
      <c r="W32" s="396"/>
      <c r="X32" s="396"/>
      <c r="Y32" s="396"/>
      <c r="Z32" s="396"/>
      <c r="AA32" s="396"/>
      <c r="AB32" s="396"/>
      <c r="AC32" s="396"/>
      <c r="AD32" s="396"/>
      <c r="AE32" s="396"/>
      <c r="AF32" s="396"/>
      <c r="AG32" s="396"/>
      <c r="AH32" s="396"/>
      <c r="AI32" s="396"/>
      <c r="AJ32" s="396"/>
      <c r="AK32" s="396"/>
      <c r="AL32" s="396"/>
      <c r="AM32" s="396"/>
      <c r="AN32" s="396"/>
      <c r="AO32" s="396"/>
    </row>
    <row r="33" spans="1:41" ht="15" customHeight="1" x14ac:dyDescent="0.2">
      <c r="A33" s="193" t="s">
        <v>151</v>
      </c>
      <c r="B33" s="386"/>
      <c r="C33" s="386"/>
      <c r="D33" s="386"/>
      <c r="E33" s="386"/>
      <c r="F33" s="386"/>
      <c r="G33" s="386"/>
      <c r="H33" s="386"/>
      <c r="I33" s="386"/>
      <c r="J33" s="386"/>
      <c r="K33" s="386"/>
      <c r="L33" s="386"/>
      <c r="M33" s="386"/>
      <c r="N33" s="386"/>
      <c r="O33" s="386"/>
      <c r="P33" s="386"/>
      <c r="Q33" s="386"/>
      <c r="R33" s="386"/>
      <c r="S33" s="386"/>
      <c r="T33" s="386"/>
      <c r="U33" s="386"/>
      <c r="V33" s="386"/>
      <c r="W33" s="386"/>
      <c r="X33" s="386"/>
      <c r="Y33" s="386"/>
      <c r="Z33" s="386"/>
      <c r="AA33" s="386"/>
      <c r="AB33" s="386"/>
      <c r="AC33" s="386"/>
      <c r="AD33" s="386"/>
      <c r="AE33" s="386"/>
      <c r="AF33" s="386"/>
      <c r="AG33" s="386"/>
      <c r="AH33" s="386"/>
      <c r="AI33" s="386"/>
      <c r="AJ33" s="386"/>
      <c r="AK33" s="386"/>
      <c r="AL33" s="386"/>
      <c r="AM33" s="386"/>
      <c r="AN33" s="386"/>
      <c r="AO33" s="386"/>
    </row>
    <row r="34" spans="1:41" ht="15" customHeight="1" x14ac:dyDescent="0.2">
      <c r="A34" s="193" t="s">
        <v>152</v>
      </c>
      <c r="B34" s="386"/>
      <c r="C34" s="386"/>
      <c r="D34" s="386"/>
      <c r="E34" s="386"/>
      <c r="F34" s="386"/>
      <c r="G34" s="386"/>
      <c r="H34" s="386"/>
      <c r="I34" s="386"/>
      <c r="J34" s="386"/>
      <c r="K34" s="386"/>
      <c r="L34" s="386"/>
      <c r="M34" s="386"/>
      <c r="N34" s="386"/>
      <c r="O34" s="386"/>
      <c r="P34" s="386"/>
      <c r="Q34" s="386"/>
      <c r="R34" s="386"/>
      <c r="S34" s="386"/>
      <c r="T34" s="386"/>
      <c r="U34" s="386"/>
      <c r="V34" s="386"/>
      <c r="W34" s="386"/>
      <c r="X34" s="386"/>
      <c r="Y34" s="386"/>
      <c r="Z34" s="386"/>
      <c r="AA34" s="386"/>
      <c r="AB34" s="386"/>
      <c r="AC34" s="386"/>
      <c r="AD34" s="386"/>
      <c r="AE34" s="386"/>
      <c r="AF34" s="386"/>
      <c r="AG34" s="386"/>
      <c r="AH34" s="386"/>
      <c r="AI34" s="386"/>
      <c r="AJ34" s="386"/>
      <c r="AK34" s="386"/>
      <c r="AL34" s="386"/>
      <c r="AM34" s="386"/>
      <c r="AN34" s="386"/>
      <c r="AO34" s="386"/>
    </row>
    <row r="35" spans="1:41" ht="18.5" customHeight="1" x14ac:dyDescent="0.2"/>
    <row r="36" spans="1:41" ht="18.5" customHeight="1" x14ac:dyDescent="0.2"/>
    <row r="37" spans="1:41" ht="18.5" customHeight="1" x14ac:dyDescent="0.2"/>
    <row r="38" spans="1:41" ht="18.5" customHeight="1" x14ac:dyDescent="0.2"/>
    <row r="39" spans="1:41" ht="18.5" customHeight="1" x14ac:dyDescent="0.2"/>
    <row r="40" spans="1:41" ht="18.5" customHeight="1" x14ac:dyDescent="0.2"/>
    <row r="41" spans="1:41" ht="18.5" customHeight="1" x14ac:dyDescent="0.2"/>
    <row r="42" spans="1:41" ht="18.5" customHeight="1" x14ac:dyDescent="0.2"/>
    <row r="43" spans="1:41" ht="18.5" customHeight="1" x14ac:dyDescent="0.2"/>
    <row r="44" spans="1:41" ht="18.5" customHeight="1" x14ac:dyDescent="0.2"/>
    <row r="45" spans="1:41" ht="18.5" customHeight="1" x14ac:dyDescent="0.2"/>
    <row r="46" spans="1:41" ht="18.5" customHeight="1" x14ac:dyDescent="0.2"/>
    <row r="47" spans="1:41" ht="18.5" customHeight="1" x14ac:dyDescent="0.2"/>
    <row r="48" spans="1:41" ht="18.5" customHeight="1" x14ac:dyDescent="0.2"/>
    <row r="49" ht="18.5" customHeight="1" x14ac:dyDescent="0.2"/>
    <row r="50" ht="18.5" customHeight="1" x14ac:dyDescent="0.2"/>
    <row r="51" ht="18.5" customHeight="1" x14ac:dyDescent="0.2"/>
    <row r="52" ht="18.5" customHeight="1" x14ac:dyDescent="0.2"/>
    <row r="53" ht="18.5" customHeight="1" x14ac:dyDescent="0.2"/>
    <row r="54" ht="18.5" customHeight="1" x14ac:dyDescent="0.2"/>
    <row r="55" ht="18.5" customHeight="1" x14ac:dyDescent="0.2"/>
    <row r="56" ht="18.5" customHeight="1" x14ac:dyDescent="0.2"/>
  </sheetData>
  <sheetProtection sheet="1" objects="1" scenarios="1" formatRows="0" insertRows="0"/>
  <mergeCells count="62">
    <mergeCell ref="H31:X31"/>
    <mergeCell ref="Y31:AO31"/>
    <mergeCell ref="H27:X27"/>
    <mergeCell ref="Y27:AO27"/>
    <mergeCell ref="A28:G28"/>
    <mergeCell ref="H28:X28"/>
    <mergeCell ref="Y28:AO28"/>
    <mergeCell ref="A29:G29"/>
    <mergeCell ref="H29:X29"/>
    <mergeCell ref="Y29:AO29"/>
    <mergeCell ref="A24:G24"/>
    <mergeCell ref="H24:X24"/>
    <mergeCell ref="Y24:AO24"/>
    <mergeCell ref="A25:G25"/>
    <mergeCell ref="H25:X25"/>
    <mergeCell ref="A33:AO33"/>
    <mergeCell ref="A34:AO34"/>
    <mergeCell ref="A15:G15"/>
    <mergeCell ref="H15:X15"/>
    <mergeCell ref="Y15:AO15"/>
    <mergeCell ref="Y16:AO16"/>
    <mergeCell ref="H16:X16"/>
    <mergeCell ref="A30:G30"/>
    <mergeCell ref="H30:X30"/>
    <mergeCell ref="Y30:AO30"/>
    <mergeCell ref="A31:G31"/>
    <mergeCell ref="A26:G26"/>
    <mergeCell ref="H26:X26"/>
    <mergeCell ref="Y26:AO26"/>
    <mergeCell ref="A27:G27"/>
    <mergeCell ref="Y25:AO25"/>
    <mergeCell ref="A32:AO32"/>
    <mergeCell ref="H19:X19"/>
    <mergeCell ref="Y19:AO19"/>
    <mergeCell ref="A20:G20"/>
    <mergeCell ref="H20:X20"/>
    <mergeCell ref="Y20:AO20"/>
    <mergeCell ref="A21:G21"/>
    <mergeCell ref="H21:X21"/>
    <mergeCell ref="Y21:AO21"/>
    <mergeCell ref="A22:G22"/>
    <mergeCell ref="H22:X22"/>
    <mergeCell ref="Y22:AO22"/>
    <mergeCell ref="A23:G23"/>
    <mergeCell ref="H23:X23"/>
    <mergeCell ref="A19:G19"/>
    <mergeCell ref="Y23:AO23"/>
    <mergeCell ref="I1:AO1"/>
    <mergeCell ref="A18:G18"/>
    <mergeCell ref="H18:X18"/>
    <mergeCell ref="Y18:AO18"/>
    <mergeCell ref="A16:G16"/>
    <mergeCell ref="A17:G17"/>
    <mergeCell ref="H17:X17"/>
    <mergeCell ref="Y17:AO17"/>
    <mergeCell ref="A3:AO3"/>
    <mergeCell ref="A12:AO12"/>
    <mergeCell ref="A13:AO13"/>
    <mergeCell ref="A14:AO14"/>
    <mergeCell ref="A4:AN4"/>
    <mergeCell ref="A8:AO8"/>
    <mergeCell ref="A9:AO9"/>
  </mergeCells>
  <phoneticPr fontId="1"/>
  <conditionalFormatting sqref="I1">
    <cfRule type="expression" dxfId="8" priority="5">
      <formula>I1="未入力あり"</formula>
    </cfRule>
  </conditionalFormatting>
  <conditionalFormatting sqref="I1:AO1">
    <cfRule type="expression" dxfId="7" priority="3">
      <formula>I1="提出不要"</formula>
    </cfRule>
  </conditionalFormatting>
  <conditionalFormatting sqref="AR1:AR100">
    <cfRule type="expression" dxfId="6" priority="2">
      <formula>FIND("未入力",AR1)</formula>
    </cfRule>
    <cfRule type="expression" dxfId="5" priority="4">
      <formula>_xlfn.ISFORMULA(AR1)</formula>
    </cfRule>
  </conditionalFormatting>
  <conditionalFormatting sqref="H16:Y31">
    <cfRule type="expression" dxfId="4" priority="1">
      <formula>AND(NOT($A16=""),H16="")</formula>
    </cfRule>
  </conditionalFormatting>
  <dataValidations count="2">
    <dataValidation allowBlank="1" showInputMessage="1" showErrorMessage="1" prompt="記載例：_x000a_平成○年○月○日から令和○年○月○日" sqref="H16:X31"/>
    <dataValidation type="list" allowBlank="1" showInputMessage="1" showErrorMessage="1" error="ドロップダウン リスト から選択" prompt="ドロップダウン リスト から選択" sqref="Y16:AO31">
      <formula1>"保安機関における供給設備の点検の実務,保安機関における消費設備の調査の実務,高圧ガスの製造の実務,高圧ガスの販売の実務"</formula1>
    </dataValidation>
  </dataValidations>
  <pageMargins left="0.78740157480314965" right="0.70866141732283472" top="0.59055118110236227" bottom="0.78740157480314965" header="0.31496062992125984" footer="0.31496062992125984"/>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AQ62"/>
  <sheetViews>
    <sheetView workbookViewId="0">
      <selection activeCell="A3" sqref="A3:AO3"/>
    </sheetView>
  </sheetViews>
  <sheetFormatPr defaultRowHeight="12.5" x14ac:dyDescent="0.2"/>
  <cols>
    <col min="1" max="1" width="2.08984375" style="2" customWidth="1"/>
    <col min="2" max="3" width="2.453125" style="2" customWidth="1"/>
    <col min="4" max="40" width="2.08984375" style="2" customWidth="1"/>
    <col min="41" max="41" width="3.1796875" style="2" customWidth="1"/>
    <col min="42" max="16384" width="8.7265625" style="2"/>
  </cols>
  <sheetData>
    <row r="1" spans="1:43" ht="18.5" customHeight="1" x14ac:dyDescent="0.2">
      <c r="A1" s="2" t="s">
        <v>153</v>
      </c>
      <c r="J1" s="191" t="str">
        <f ca="1">IF(COUNTIF(AQ1:AQ100,"*未入力*"),"未入力あり",IF(SUM('滋様13-9'!N168:V168,'滋様13-9'!W168:AE168,'滋様13-9'!AF168:AN168,'滋様13-9'!N178:V178,'滋様13-9'!W178:AE178,'滋様13-9'!AF178:AN178)=0,"提出不要",""))</f>
        <v>未入力あり</v>
      </c>
      <c r="K1" s="191"/>
      <c r="L1" s="191"/>
      <c r="M1" s="191"/>
      <c r="N1" s="191"/>
      <c r="O1" s="191"/>
      <c r="P1" s="191"/>
      <c r="Q1" s="191"/>
      <c r="R1" s="191"/>
      <c r="S1" s="191"/>
      <c r="T1" s="191"/>
      <c r="U1" s="191"/>
      <c r="V1" s="191"/>
      <c r="W1" s="191"/>
      <c r="X1" s="191"/>
      <c r="Y1" s="191"/>
      <c r="Z1" s="191"/>
      <c r="AA1" s="191"/>
      <c r="AB1" s="191"/>
      <c r="AC1" s="191"/>
      <c r="AD1" s="191"/>
      <c r="AE1" s="191"/>
      <c r="AF1" s="191"/>
      <c r="AG1" s="191"/>
      <c r="AH1" s="191"/>
      <c r="AI1" s="191"/>
      <c r="AJ1" s="191"/>
      <c r="AK1" s="191"/>
      <c r="AL1" s="191"/>
      <c r="AM1" s="191"/>
      <c r="AN1" s="191"/>
      <c r="AO1" s="191"/>
    </row>
    <row r="2" spans="1:43" ht="22" customHeight="1" x14ac:dyDescent="0.2">
      <c r="AO2" s="3"/>
    </row>
    <row r="3" spans="1:43" ht="18.5" customHeight="1" x14ac:dyDescent="0.2">
      <c r="A3" s="286" t="s">
        <v>154</v>
      </c>
      <c r="B3" s="286"/>
      <c r="C3" s="286"/>
      <c r="D3" s="286"/>
      <c r="E3" s="286"/>
      <c r="F3" s="286"/>
      <c r="G3" s="286"/>
      <c r="H3" s="286"/>
      <c r="I3" s="286"/>
      <c r="J3" s="286"/>
      <c r="K3" s="286"/>
      <c r="L3" s="286"/>
      <c r="M3" s="286"/>
      <c r="N3" s="286"/>
      <c r="O3" s="286"/>
      <c r="P3" s="286"/>
      <c r="Q3" s="286"/>
      <c r="R3" s="286"/>
      <c r="S3" s="286"/>
      <c r="T3" s="286"/>
      <c r="U3" s="286"/>
      <c r="V3" s="286"/>
      <c r="W3" s="286"/>
      <c r="X3" s="286"/>
      <c r="Y3" s="286"/>
      <c r="Z3" s="286"/>
      <c r="AA3" s="286"/>
      <c r="AB3" s="286"/>
      <c r="AC3" s="286"/>
      <c r="AD3" s="286"/>
      <c r="AE3" s="286"/>
      <c r="AF3" s="286"/>
      <c r="AG3" s="286"/>
      <c r="AH3" s="286"/>
      <c r="AI3" s="286"/>
      <c r="AJ3" s="286"/>
      <c r="AK3" s="286"/>
      <c r="AL3" s="286"/>
      <c r="AM3" s="286"/>
      <c r="AN3" s="286"/>
      <c r="AO3" s="286"/>
    </row>
    <row r="4" spans="1:43" ht="18.5" customHeight="1" x14ac:dyDescent="0.2">
      <c r="A4" s="330" t="str">
        <f ca="1">TEXT(AQ5,"ggge年(")&amp;TEXT(AQ5,"yyyy年)m月d日")</f>
        <v>入力D2 未入力入力D2 未入力</v>
      </c>
      <c r="B4" s="337"/>
      <c r="C4" s="337"/>
      <c r="D4" s="337"/>
      <c r="E4" s="337"/>
      <c r="F4" s="337"/>
      <c r="G4" s="337"/>
      <c r="H4" s="337"/>
      <c r="I4" s="337"/>
      <c r="J4" s="337"/>
      <c r="K4" s="337"/>
      <c r="L4" s="337"/>
      <c r="M4" s="337"/>
      <c r="N4" s="337"/>
      <c r="O4" s="337"/>
      <c r="P4" s="337"/>
      <c r="Q4" s="337"/>
      <c r="R4" s="337"/>
      <c r="S4" s="337"/>
      <c r="T4" s="337"/>
      <c r="U4" s="337"/>
      <c r="V4" s="337"/>
      <c r="W4" s="337"/>
      <c r="X4" s="337"/>
      <c r="Y4" s="337"/>
      <c r="Z4" s="337"/>
      <c r="AA4" s="337"/>
      <c r="AB4" s="337"/>
      <c r="AC4" s="337"/>
      <c r="AD4" s="337"/>
      <c r="AE4" s="337"/>
      <c r="AF4" s="337"/>
      <c r="AG4" s="337"/>
      <c r="AH4" s="337"/>
      <c r="AI4" s="337"/>
      <c r="AJ4" s="337"/>
      <c r="AK4" s="337"/>
      <c r="AL4" s="337"/>
      <c r="AM4" s="337"/>
      <c r="AN4" s="337"/>
      <c r="AO4" s="27"/>
    </row>
    <row r="5" spans="1:43" ht="18.5" customHeight="1" x14ac:dyDescent="0.2">
      <c r="A5" s="25"/>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Q5" s="2" t="str">
        <f ca="1">IF(入力!D2="",様式14!$AQ$5&amp;様式14!$AR$5&amp;ROW(入力!D2)&amp;" 未入力",入力!D2)</f>
        <v>入力D2 未入力</v>
      </c>
    </row>
    <row r="6" spans="1:43" ht="18.5" customHeight="1" x14ac:dyDescent="0.2">
      <c r="A6" s="24" t="s">
        <v>119</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Q6" s="2" t="str">
        <f ca="1">IF(入力!D3="",様式14!$AQ$5&amp;様式14!$AR$5&amp;ROW(入力!D3)&amp;" 未入力",入力!D3)</f>
        <v>入力D3 未入力</v>
      </c>
    </row>
    <row r="7" spans="1:43" ht="18.5" customHeight="1" x14ac:dyDescent="0.2">
      <c r="A7" s="24"/>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Q7" s="2">
        <f ca="1">MAX(LENB(AQ9)/2,LENB(AQ10)/2)</f>
        <v>6.5</v>
      </c>
    </row>
    <row r="8" spans="1:43" ht="18.5" customHeight="1" x14ac:dyDescent="0.2">
      <c r="A8" s="305" t="b">
        <f ca="1">IF(AQ6="法人",AQ8&amp;"氏名又は名称　"&amp;AQ9,IF(AQ6="個人","　　　　　"&amp;AQ8&amp;"氏名　"&amp;AQ9&amp;"　　印"))</f>
        <v>0</v>
      </c>
      <c r="B8" s="194"/>
      <c r="C8" s="194"/>
      <c r="D8" s="194"/>
      <c r="E8" s="194"/>
      <c r="F8" s="194"/>
      <c r="G8" s="194"/>
      <c r="H8" s="194"/>
      <c r="I8" s="194"/>
      <c r="J8" s="194"/>
      <c r="K8" s="194"/>
      <c r="L8" s="194"/>
      <c r="M8" s="194"/>
      <c r="N8" s="194"/>
      <c r="O8" s="194"/>
      <c r="P8" s="194"/>
      <c r="Q8" s="194"/>
      <c r="R8" s="194"/>
      <c r="S8" s="194"/>
      <c r="T8" s="194"/>
      <c r="U8" s="194"/>
      <c r="V8" s="194"/>
      <c r="W8" s="194"/>
      <c r="X8" s="194"/>
      <c r="Y8" s="194"/>
      <c r="Z8" s="194"/>
      <c r="AA8" s="194"/>
      <c r="AB8" s="194"/>
      <c r="AC8" s="194"/>
      <c r="AD8" s="194"/>
      <c r="AE8" s="194"/>
      <c r="AF8" s="194"/>
      <c r="AG8" s="194"/>
      <c r="AH8" s="194"/>
      <c r="AI8" s="194"/>
      <c r="AJ8" s="194"/>
      <c r="AK8" s="194"/>
      <c r="AL8" s="194"/>
      <c r="AM8" s="194"/>
      <c r="AN8" s="194"/>
      <c r="AO8" s="194"/>
      <c r="AQ8" s="2" t="str">
        <f ca="1">IF(AQ7&lt;13,"　　　","")&amp;IF(AQ7&lt;16,"　　　","")&amp;IF(AQ7&lt;19,"　　　","")&amp;IF(AQ7&lt;22,"　　　","")&amp;IF(AQ7&lt;25,"　　　","")&amp;"　　　　"</f>
        <v>　　　　　　　　　　　　　　　　　　　</v>
      </c>
    </row>
    <row r="9" spans="1:43" ht="18.5" customHeight="1" x14ac:dyDescent="0.2">
      <c r="A9" s="305" t="b">
        <f ca="1">IF(AQ6="個人","",IF(AQ6="法人",AQ8&amp;"代表者の氏名　"&amp;AQ10&amp;"　　印"))</f>
        <v>0</v>
      </c>
      <c r="B9" s="194"/>
      <c r="C9" s="194"/>
      <c r="D9" s="194"/>
      <c r="E9" s="194"/>
      <c r="F9" s="194"/>
      <c r="G9" s="194"/>
      <c r="H9" s="194"/>
      <c r="I9" s="194"/>
      <c r="J9" s="194"/>
      <c r="K9" s="194"/>
      <c r="L9" s="194"/>
      <c r="M9" s="194"/>
      <c r="N9" s="194"/>
      <c r="O9" s="194"/>
      <c r="P9" s="194"/>
      <c r="Q9" s="194"/>
      <c r="R9" s="194"/>
      <c r="S9" s="194"/>
      <c r="T9" s="194"/>
      <c r="U9" s="194"/>
      <c r="V9" s="194"/>
      <c r="W9" s="194"/>
      <c r="X9" s="194"/>
      <c r="Y9" s="194"/>
      <c r="Z9" s="194"/>
      <c r="AA9" s="194"/>
      <c r="AB9" s="194"/>
      <c r="AC9" s="194"/>
      <c r="AD9" s="194"/>
      <c r="AE9" s="194"/>
      <c r="AF9" s="194"/>
      <c r="AG9" s="194"/>
      <c r="AH9" s="194"/>
      <c r="AI9" s="194"/>
      <c r="AJ9" s="194"/>
      <c r="AK9" s="194"/>
      <c r="AL9" s="194"/>
      <c r="AM9" s="194"/>
      <c r="AN9" s="194"/>
      <c r="AO9" s="194"/>
      <c r="AQ9" s="2" t="str">
        <f ca="1">IF(入力!D5="",様式14!$AQ$5&amp;様式14!$AR$5&amp;ROW(入力!D5)&amp;" 未入力",入力!D5)</f>
        <v>入力D5 未入力</v>
      </c>
    </row>
    <row r="10" spans="1:43" ht="18.5" customHeight="1" x14ac:dyDescent="0.2">
      <c r="A10" s="24"/>
      <c r="B10" s="24"/>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Q10" s="2" t="str">
        <f ca="1">IF(AQ6="個人","",IF(入力!D6="",様式14!$AQ$5&amp;様式14!$AR$5&amp;ROW(入力!D6)&amp;" 未入力",入力!D6))</f>
        <v>入力D6 未入力</v>
      </c>
    </row>
    <row r="11" spans="1:43" ht="18.5" customHeight="1" x14ac:dyDescent="0.2">
      <c r="A11" s="24"/>
      <c r="B11" s="24"/>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row>
    <row r="12" spans="1:43" ht="18.5" customHeight="1" x14ac:dyDescent="0.2">
      <c r="A12" s="305" t="s">
        <v>155</v>
      </c>
      <c r="B12" s="305"/>
      <c r="C12" s="305"/>
      <c r="D12" s="305"/>
      <c r="E12" s="305"/>
      <c r="F12" s="305"/>
      <c r="G12" s="305"/>
      <c r="H12" s="305"/>
      <c r="I12" s="305"/>
      <c r="J12" s="305"/>
      <c r="K12" s="305"/>
      <c r="L12" s="305"/>
      <c r="M12" s="305"/>
      <c r="N12" s="305"/>
      <c r="O12" s="305"/>
      <c r="P12" s="305"/>
      <c r="Q12" s="305"/>
      <c r="R12" s="305"/>
      <c r="S12" s="305"/>
      <c r="T12" s="305"/>
      <c r="U12" s="305"/>
      <c r="V12" s="305"/>
      <c r="W12" s="305"/>
      <c r="X12" s="305"/>
      <c r="Y12" s="305"/>
      <c r="Z12" s="305"/>
      <c r="AA12" s="305"/>
      <c r="AB12" s="305"/>
      <c r="AC12" s="305"/>
      <c r="AD12" s="305"/>
      <c r="AE12" s="305"/>
      <c r="AF12" s="305"/>
      <c r="AG12" s="305"/>
      <c r="AH12" s="305"/>
      <c r="AI12" s="305"/>
      <c r="AJ12" s="305"/>
      <c r="AK12" s="305"/>
      <c r="AL12" s="305"/>
      <c r="AM12" s="305"/>
      <c r="AN12" s="305"/>
      <c r="AO12" s="305"/>
    </row>
    <row r="13" spans="1:43" ht="18.5" customHeight="1" x14ac:dyDescent="0.2">
      <c r="A13" s="336" t="s">
        <v>156</v>
      </c>
      <c r="B13" s="336"/>
      <c r="C13" s="336"/>
      <c r="D13" s="336"/>
      <c r="E13" s="336"/>
      <c r="F13" s="336"/>
      <c r="G13" s="336"/>
      <c r="H13" s="336"/>
      <c r="I13" s="336"/>
      <c r="J13" s="336"/>
      <c r="K13" s="336"/>
      <c r="L13" s="336"/>
      <c r="M13" s="336"/>
      <c r="N13" s="336"/>
      <c r="O13" s="336"/>
      <c r="P13" s="336"/>
      <c r="Q13" s="336"/>
      <c r="R13" s="336"/>
      <c r="S13" s="336"/>
      <c r="T13" s="336"/>
      <c r="U13" s="336"/>
      <c r="V13" s="336"/>
      <c r="W13" s="336"/>
      <c r="X13" s="336"/>
      <c r="Y13" s="336"/>
      <c r="Z13" s="336"/>
      <c r="AA13" s="336"/>
      <c r="AB13" s="336"/>
      <c r="AC13" s="336"/>
      <c r="AD13" s="336"/>
      <c r="AE13" s="336"/>
      <c r="AF13" s="336"/>
      <c r="AG13" s="336"/>
      <c r="AH13" s="336"/>
      <c r="AI13" s="336"/>
      <c r="AJ13" s="336"/>
      <c r="AK13" s="336"/>
      <c r="AL13" s="336"/>
      <c r="AM13" s="336"/>
      <c r="AN13" s="336"/>
      <c r="AO13" s="336"/>
      <c r="AQ13" s="2" t="str">
        <f ca="1">IF(入力!D9="",様式14!$AQ$5&amp;様式14!$AR$5&amp;ROW(入力!D9)&amp;" 未入力",入力!D9)</f>
        <v>入力D9 未入力</v>
      </c>
    </row>
    <row r="14" spans="1:43" ht="18.5" customHeight="1" x14ac:dyDescent="0.2">
      <c r="A14" s="305" t="str">
        <f ca="1">"事業所の名称："&amp;IF(AQ6="個人",IF(AQ13="同じ",AQ9,AQ14),AQ9&amp;"　"&amp;AQ14)</f>
        <v>事業所の名称：入力D5 未入力　入力D10 未入力</v>
      </c>
      <c r="B14" s="305"/>
      <c r="C14" s="305"/>
      <c r="D14" s="305"/>
      <c r="E14" s="305"/>
      <c r="F14" s="305"/>
      <c r="G14" s="305"/>
      <c r="H14" s="305"/>
      <c r="I14" s="305"/>
      <c r="J14" s="305"/>
      <c r="K14" s="305"/>
      <c r="L14" s="305"/>
      <c r="M14" s="305"/>
      <c r="N14" s="305"/>
      <c r="O14" s="305"/>
      <c r="P14" s="305"/>
      <c r="Q14" s="305"/>
      <c r="R14" s="305"/>
      <c r="S14" s="305"/>
      <c r="T14" s="305"/>
      <c r="U14" s="305"/>
      <c r="V14" s="305"/>
      <c r="W14" s="305"/>
      <c r="X14" s="305"/>
      <c r="Y14" s="305"/>
      <c r="Z14" s="305"/>
      <c r="AA14" s="305"/>
      <c r="AB14" s="305"/>
      <c r="AC14" s="305"/>
      <c r="AD14" s="305"/>
      <c r="AE14" s="305"/>
      <c r="AF14" s="305"/>
      <c r="AG14" s="305"/>
      <c r="AH14" s="305"/>
      <c r="AI14" s="305"/>
      <c r="AJ14" s="305"/>
      <c r="AK14" s="305"/>
      <c r="AL14" s="305"/>
      <c r="AM14" s="305"/>
      <c r="AN14" s="305"/>
      <c r="AO14" s="305"/>
      <c r="AQ14" s="2" t="str">
        <f ca="1">IF(AQ13="同じ","",IF(入力!D10="",様式14!$AQ$5&amp;様式14!$AR$5&amp;ROW(入力!D10)&amp;" 未入力",入力!D10))</f>
        <v>入力D10 未入力</v>
      </c>
    </row>
    <row r="15" spans="1:43" ht="18.5" customHeight="1" x14ac:dyDescent="0.2">
      <c r="A15" s="321" t="s">
        <v>157</v>
      </c>
      <c r="B15" s="321"/>
      <c r="C15" s="321"/>
      <c r="D15" s="321"/>
      <c r="E15" s="321"/>
      <c r="F15" s="321"/>
      <c r="G15" s="321"/>
      <c r="H15" s="321"/>
      <c r="I15" s="321"/>
      <c r="J15" s="321"/>
      <c r="K15" s="248" t="s">
        <v>158</v>
      </c>
      <c r="L15" s="249"/>
      <c r="M15" s="249"/>
      <c r="N15" s="249"/>
      <c r="O15" s="249"/>
      <c r="P15" s="249"/>
      <c r="Q15" s="249"/>
      <c r="R15" s="249"/>
      <c r="S15" s="249"/>
      <c r="T15" s="250"/>
      <c r="U15" s="248" t="s">
        <v>159</v>
      </c>
      <c r="V15" s="249"/>
      <c r="W15" s="249"/>
      <c r="X15" s="249"/>
      <c r="Y15" s="249"/>
      <c r="Z15" s="249"/>
      <c r="AA15" s="249"/>
      <c r="AB15" s="249"/>
      <c r="AC15" s="249"/>
      <c r="AD15" s="250"/>
      <c r="AE15" s="321" t="s">
        <v>160</v>
      </c>
      <c r="AF15" s="321"/>
      <c r="AG15" s="321"/>
      <c r="AH15" s="321"/>
      <c r="AI15" s="321"/>
      <c r="AJ15" s="321"/>
      <c r="AK15" s="321"/>
      <c r="AL15" s="321"/>
      <c r="AM15" s="321" t="s">
        <v>161</v>
      </c>
      <c r="AN15" s="321"/>
      <c r="AO15" s="321"/>
    </row>
    <row r="16" spans="1:43" ht="22" customHeight="1" x14ac:dyDescent="0.2">
      <c r="A16" s="310"/>
      <c r="B16" s="310"/>
      <c r="C16" s="310"/>
      <c r="D16" s="310"/>
      <c r="E16" s="310"/>
      <c r="F16" s="310"/>
      <c r="G16" s="310"/>
      <c r="H16" s="310"/>
      <c r="I16" s="310"/>
      <c r="J16" s="310"/>
      <c r="K16" s="402"/>
      <c r="L16" s="400"/>
      <c r="M16" s="400"/>
      <c r="N16" s="400"/>
      <c r="O16" s="400"/>
      <c r="P16" s="400"/>
      <c r="Q16" s="400"/>
      <c r="R16" s="400"/>
      <c r="S16" s="400"/>
      <c r="T16" s="401"/>
      <c r="U16" s="403"/>
      <c r="V16" s="400"/>
      <c r="W16" s="400"/>
      <c r="X16" s="400"/>
      <c r="Y16" s="400"/>
      <c r="Z16" s="400"/>
      <c r="AA16" s="400"/>
      <c r="AB16" s="400"/>
      <c r="AC16" s="400"/>
      <c r="AD16" s="401"/>
      <c r="AE16" s="398"/>
      <c r="AF16" s="398"/>
      <c r="AG16" s="398"/>
      <c r="AH16" s="398"/>
      <c r="AI16" s="398"/>
      <c r="AJ16" s="398"/>
      <c r="AK16" s="398"/>
      <c r="AL16" s="398"/>
      <c r="AM16" s="397"/>
      <c r="AN16" s="397"/>
      <c r="AO16" s="397"/>
    </row>
    <row r="17" spans="1:41" ht="22" customHeight="1" x14ac:dyDescent="0.2">
      <c r="A17" s="310"/>
      <c r="B17" s="310"/>
      <c r="C17" s="310"/>
      <c r="D17" s="310"/>
      <c r="E17" s="310"/>
      <c r="F17" s="310"/>
      <c r="G17" s="310"/>
      <c r="H17" s="310"/>
      <c r="I17" s="310"/>
      <c r="J17" s="310"/>
      <c r="K17" s="399"/>
      <c r="L17" s="400"/>
      <c r="M17" s="400"/>
      <c r="N17" s="400"/>
      <c r="O17" s="400"/>
      <c r="P17" s="400"/>
      <c r="Q17" s="400"/>
      <c r="R17" s="400"/>
      <c r="S17" s="400"/>
      <c r="T17" s="401"/>
      <c r="U17" s="399"/>
      <c r="V17" s="400"/>
      <c r="W17" s="400"/>
      <c r="X17" s="400"/>
      <c r="Y17" s="400"/>
      <c r="Z17" s="400"/>
      <c r="AA17" s="400"/>
      <c r="AB17" s="400"/>
      <c r="AC17" s="400"/>
      <c r="AD17" s="401"/>
      <c r="AE17" s="398"/>
      <c r="AF17" s="398"/>
      <c r="AG17" s="398"/>
      <c r="AH17" s="398"/>
      <c r="AI17" s="398"/>
      <c r="AJ17" s="398"/>
      <c r="AK17" s="398"/>
      <c r="AL17" s="398"/>
      <c r="AM17" s="397"/>
      <c r="AN17" s="397"/>
      <c r="AO17" s="397"/>
    </row>
    <row r="18" spans="1:41" ht="22" customHeight="1" x14ac:dyDescent="0.2">
      <c r="A18" s="310"/>
      <c r="B18" s="310"/>
      <c r="C18" s="310"/>
      <c r="D18" s="310"/>
      <c r="E18" s="310"/>
      <c r="F18" s="310"/>
      <c r="G18" s="310"/>
      <c r="H18" s="310"/>
      <c r="I18" s="310"/>
      <c r="J18" s="310"/>
      <c r="K18" s="402"/>
      <c r="L18" s="400"/>
      <c r="M18" s="400"/>
      <c r="N18" s="400"/>
      <c r="O18" s="400"/>
      <c r="P18" s="400"/>
      <c r="Q18" s="400"/>
      <c r="R18" s="400"/>
      <c r="S18" s="400"/>
      <c r="T18" s="401"/>
      <c r="U18" s="403"/>
      <c r="V18" s="400"/>
      <c r="W18" s="400"/>
      <c r="X18" s="400"/>
      <c r="Y18" s="400"/>
      <c r="Z18" s="400"/>
      <c r="AA18" s="400"/>
      <c r="AB18" s="400"/>
      <c r="AC18" s="400"/>
      <c r="AD18" s="401"/>
      <c r="AE18" s="398"/>
      <c r="AF18" s="398"/>
      <c r="AG18" s="398"/>
      <c r="AH18" s="398"/>
      <c r="AI18" s="398"/>
      <c r="AJ18" s="398"/>
      <c r="AK18" s="398"/>
      <c r="AL18" s="398"/>
      <c r="AM18" s="397"/>
      <c r="AN18" s="397"/>
      <c r="AO18" s="397"/>
    </row>
    <row r="19" spans="1:41" ht="22" customHeight="1" x14ac:dyDescent="0.2">
      <c r="A19" s="310"/>
      <c r="B19" s="310"/>
      <c r="C19" s="310"/>
      <c r="D19" s="310"/>
      <c r="E19" s="310"/>
      <c r="F19" s="310"/>
      <c r="G19" s="310"/>
      <c r="H19" s="310"/>
      <c r="I19" s="310"/>
      <c r="J19" s="310"/>
      <c r="K19" s="399"/>
      <c r="L19" s="400"/>
      <c r="M19" s="400"/>
      <c r="N19" s="400"/>
      <c r="O19" s="400"/>
      <c r="P19" s="400"/>
      <c r="Q19" s="400"/>
      <c r="R19" s="400"/>
      <c r="S19" s="400"/>
      <c r="T19" s="401"/>
      <c r="U19" s="399"/>
      <c r="V19" s="400"/>
      <c r="W19" s="400"/>
      <c r="X19" s="400"/>
      <c r="Y19" s="400"/>
      <c r="Z19" s="400"/>
      <c r="AA19" s="400"/>
      <c r="AB19" s="400"/>
      <c r="AC19" s="400"/>
      <c r="AD19" s="401"/>
      <c r="AE19" s="398"/>
      <c r="AF19" s="398"/>
      <c r="AG19" s="398"/>
      <c r="AH19" s="398"/>
      <c r="AI19" s="398"/>
      <c r="AJ19" s="398"/>
      <c r="AK19" s="398"/>
      <c r="AL19" s="398"/>
      <c r="AM19" s="397"/>
      <c r="AN19" s="397"/>
      <c r="AO19" s="397"/>
    </row>
    <row r="20" spans="1:41" ht="22" customHeight="1" x14ac:dyDescent="0.2">
      <c r="A20" s="310"/>
      <c r="B20" s="310"/>
      <c r="C20" s="310"/>
      <c r="D20" s="310"/>
      <c r="E20" s="310"/>
      <c r="F20" s="310"/>
      <c r="G20" s="310"/>
      <c r="H20" s="310"/>
      <c r="I20" s="310"/>
      <c r="J20" s="310"/>
      <c r="K20" s="399"/>
      <c r="L20" s="400"/>
      <c r="M20" s="400"/>
      <c r="N20" s="400"/>
      <c r="O20" s="400"/>
      <c r="P20" s="400"/>
      <c r="Q20" s="400"/>
      <c r="R20" s="400"/>
      <c r="S20" s="400"/>
      <c r="T20" s="401"/>
      <c r="U20" s="399"/>
      <c r="V20" s="400"/>
      <c r="W20" s="400"/>
      <c r="X20" s="400"/>
      <c r="Y20" s="400"/>
      <c r="Z20" s="400"/>
      <c r="AA20" s="400"/>
      <c r="AB20" s="400"/>
      <c r="AC20" s="400"/>
      <c r="AD20" s="401"/>
      <c r="AE20" s="398"/>
      <c r="AF20" s="398"/>
      <c r="AG20" s="398"/>
      <c r="AH20" s="398"/>
      <c r="AI20" s="398"/>
      <c r="AJ20" s="398"/>
      <c r="AK20" s="398"/>
      <c r="AL20" s="398"/>
      <c r="AM20" s="397"/>
      <c r="AN20" s="397"/>
      <c r="AO20" s="397"/>
    </row>
    <row r="21" spans="1:41" ht="22" customHeight="1" x14ac:dyDescent="0.2">
      <c r="A21" s="310"/>
      <c r="B21" s="310"/>
      <c r="C21" s="310"/>
      <c r="D21" s="310"/>
      <c r="E21" s="310"/>
      <c r="F21" s="310"/>
      <c r="G21" s="310"/>
      <c r="H21" s="310"/>
      <c r="I21" s="310"/>
      <c r="J21" s="310"/>
      <c r="K21" s="399"/>
      <c r="L21" s="400"/>
      <c r="M21" s="400"/>
      <c r="N21" s="400"/>
      <c r="O21" s="400"/>
      <c r="P21" s="400"/>
      <c r="Q21" s="400"/>
      <c r="R21" s="400"/>
      <c r="S21" s="400"/>
      <c r="T21" s="401"/>
      <c r="U21" s="399"/>
      <c r="V21" s="400"/>
      <c r="W21" s="400"/>
      <c r="X21" s="400"/>
      <c r="Y21" s="400"/>
      <c r="Z21" s="400"/>
      <c r="AA21" s="400"/>
      <c r="AB21" s="400"/>
      <c r="AC21" s="400"/>
      <c r="AD21" s="401"/>
      <c r="AE21" s="398"/>
      <c r="AF21" s="398"/>
      <c r="AG21" s="398"/>
      <c r="AH21" s="398"/>
      <c r="AI21" s="398"/>
      <c r="AJ21" s="398"/>
      <c r="AK21" s="398"/>
      <c r="AL21" s="398"/>
      <c r="AM21" s="397"/>
      <c r="AN21" s="397"/>
      <c r="AO21" s="397"/>
    </row>
    <row r="22" spans="1:41" ht="22" customHeight="1" x14ac:dyDescent="0.2">
      <c r="A22" s="310"/>
      <c r="B22" s="310"/>
      <c r="C22" s="310"/>
      <c r="D22" s="310"/>
      <c r="E22" s="310"/>
      <c r="F22" s="310"/>
      <c r="G22" s="310"/>
      <c r="H22" s="310"/>
      <c r="I22" s="310"/>
      <c r="J22" s="310"/>
      <c r="K22" s="399"/>
      <c r="L22" s="400"/>
      <c r="M22" s="400"/>
      <c r="N22" s="400"/>
      <c r="O22" s="400"/>
      <c r="P22" s="400"/>
      <c r="Q22" s="400"/>
      <c r="R22" s="400"/>
      <c r="S22" s="400"/>
      <c r="T22" s="401"/>
      <c r="U22" s="399"/>
      <c r="V22" s="400"/>
      <c r="W22" s="400"/>
      <c r="X22" s="400"/>
      <c r="Y22" s="400"/>
      <c r="Z22" s="400"/>
      <c r="AA22" s="400"/>
      <c r="AB22" s="400"/>
      <c r="AC22" s="400"/>
      <c r="AD22" s="401"/>
      <c r="AE22" s="398"/>
      <c r="AF22" s="398"/>
      <c r="AG22" s="398"/>
      <c r="AH22" s="398"/>
      <c r="AI22" s="398"/>
      <c r="AJ22" s="398"/>
      <c r="AK22" s="398"/>
      <c r="AL22" s="398"/>
      <c r="AM22" s="397"/>
      <c r="AN22" s="397"/>
      <c r="AO22" s="397"/>
    </row>
    <row r="23" spans="1:41" ht="22" customHeight="1" x14ac:dyDescent="0.2">
      <c r="A23" s="310"/>
      <c r="B23" s="310"/>
      <c r="C23" s="310"/>
      <c r="D23" s="310"/>
      <c r="E23" s="310"/>
      <c r="F23" s="310"/>
      <c r="G23" s="310"/>
      <c r="H23" s="310"/>
      <c r="I23" s="310"/>
      <c r="J23" s="310"/>
      <c r="K23" s="399"/>
      <c r="L23" s="400"/>
      <c r="M23" s="400"/>
      <c r="N23" s="400"/>
      <c r="O23" s="400"/>
      <c r="P23" s="400"/>
      <c r="Q23" s="400"/>
      <c r="R23" s="400"/>
      <c r="S23" s="400"/>
      <c r="T23" s="401"/>
      <c r="U23" s="399"/>
      <c r="V23" s="400"/>
      <c r="W23" s="400"/>
      <c r="X23" s="400"/>
      <c r="Y23" s="400"/>
      <c r="Z23" s="400"/>
      <c r="AA23" s="400"/>
      <c r="AB23" s="400"/>
      <c r="AC23" s="400"/>
      <c r="AD23" s="401"/>
      <c r="AE23" s="398"/>
      <c r="AF23" s="398"/>
      <c r="AG23" s="398"/>
      <c r="AH23" s="398"/>
      <c r="AI23" s="398"/>
      <c r="AJ23" s="398"/>
      <c r="AK23" s="398"/>
      <c r="AL23" s="398"/>
      <c r="AM23" s="397"/>
      <c r="AN23" s="397"/>
      <c r="AO23" s="397"/>
    </row>
    <row r="24" spans="1:41" ht="22" customHeight="1" x14ac:dyDescent="0.2">
      <c r="A24" s="310"/>
      <c r="B24" s="310"/>
      <c r="C24" s="310"/>
      <c r="D24" s="310"/>
      <c r="E24" s="310"/>
      <c r="F24" s="310"/>
      <c r="G24" s="310"/>
      <c r="H24" s="310"/>
      <c r="I24" s="310"/>
      <c r="J24" s="310"/>
      <c r="K24" s="399"/>
      <c r="L24" s="400"/>
      <c r="M24" s="400"/>
      <c r="N24" s="400"/>
      <c r="O24" s="400"/>
      <c r="P24" s="400"/>
      <c r="Q24" s="400"/>
      <c r="R24" s="400"/>
      <c r="S24" s="400"/>
      <c r="T24" s="401"/>
      <c r="U24" s="399"/>
      <c r="V24" s="400"/>
      <c r="W24" s="400"/>
      <c r="X24" s="400"/>
      <c r="Y24" s="400"/>
      <c r="Z24" s="400"/>
      <c r="AA24" s="400"/>
      <c r="AB24" s="400"/>
      <c r="AC24" s="400"/>
      <c r="AD24" s="401"/>
      <c r="AE24" s="398"/>
      <c r="AF24" s="398"/>
      <c r="AG24" s="398"/>
      <c r="AH24" s="398"/>
      <c r="AI24" s="398"/>
      <c r="AJ24" s="398"/>
      <c r="AK24" s="398"/>
      <c r="AL24" s="398"/>
      <c r="AM24" s="397"/>
      <c r="AN24" s="397"/>
      <c r="AO24" s="397"/>
    </row>
    <row r="25" spans="1:41" ht="22" customHeight="1" x14ac:dyDescent="0.2">
      <c r="A25" s="310"/>
      <c r="B25" s="310"/>
      <c r="C25" s="310"/>
      <c r="D25" s="310"/>
      <c r="E25" s="310"/>
      <c r="F25" s="310"/>
      <c r="G25" s="310"/>
      <c r="H25" s="310"/>
      <c r="I25" s="310"/>
      <c r="J25" s="310"/>
      <c r="K25" s="399"/>
      <c r="L25" s="400"/>
      <c r="M25" s="400"/>
      <c r="N25" s="400"/>
      <c r="O25" s="400"/>
      <c r="P25" s="400"/>
      <c r="Q25" s="400"/>
      <c r="R25" s="400"/>
      <c r="S25" s="400"/>
      <c r="T25" s="401"/>
      <c r="U25" s="399"/>
      <c r="V25" s="400"/>
      <c r="W25" s="400"/>
      <c r="X25" s="400"/>
      <c r="Y25" s="400"/>
      <c r="Z25" s="400"/>
      <c r="AA25" s="400"/>
      <c r="AB25" s="400"/>
      <c r="AC25" s="400"/>
      <c r="AD25" s="401"/>
      <c r="AE25" s="398"/>
      <c r="AF25" s="398"/>
      <c r="AG25" s="398"/>
      <c r="AH25" s="398"/>
      <c r="AI25" s="398"/>
      <c r="AJ25" s="398"/>
      <c r="AK25" s="398"/>
      <c r="AL25" s="398"/>
      <c r="AM25" s="397"/>
      <c r="AN25" s="397"/>
      <c r="AO25" s="397"/>
    </row>
    <row r="26" spans="1:41" ht="22" customHeight="1" x14ac:dyDescent="0.2">
      <c r="A26" s="310"/>
      <c r="B26" s="310"/>
      <c r="C26" s="310"/>
      <c r="D26" s="310"/>
      <c r="E26" s="310"/>
      <c r="F26" s="310"/>
      <c r="G26" s="310"/>
      <c r="H26" s="310"/>
      <c r="I26" s="310"/>
      <c r="J26" s="310"/>
      <c r="K26" s="399"/>
      <c r="L26" s="400"/>
      <c r="M26" s="400"/>
      <c r="N26" s="400"/>
      <c r="O26" s="400"/>
      <c r="P26" s="400"/>
      <c r="Q26" s="400"/>
      <c r="R26" s="400"/>
      <c r="S26" s="400"/>
      <c r="T26" s="401"/>
      <c r="U26" s="399"/>
      <c r="V26" s="400"/>
      <c r="W26" s="400"/>
      <c r="X26" s="400"/>
      <c r="Y26" s="400"/>
      <c r="Z26" s="400"/>
      <c r="AA26" s="400"/>
      <c r="AB26" s="400"/>
      <c r="AC26" s="400"/>
      <c r="AD26" s="401"/>
      <c r="AE26" s="398"/>
      <c r="AF26" s="398"/>
      <c r="AG26" s="398"/>
      <c r="AH26" s="398"/>
      <c r="AI26" s="398"/>
      <c r="AJ26" s="398"/>
      <c r="AK26" s="398"/>
      <c r="AL26" s="398"/>
      <c r="AM26" s="397"/>
      <c r="AN26" s="397"/>
      <c r="AO26" s="397"/>
    </row>
    <row r="27" spans="1:41" ht="22" customHeight="1" x14ac:dyDescent="0.2">
      <c r="A27" s="310"/>
      <c r="B27" s="310"/>
      <c r="C27" s="310"/>
      <c r="D27" s="310"/>
      <c r="E27" s="310"/>
      <c r="F27" s="310"/>
      <c r="G27" s="310"/>
      <c r="H27" s="310"/>
      <c r="I27" s="310"/>
      <c r="J27" s="310"/>
      <c r="K27" s="399"/>
      <c r="L27" s="400"/>
      <c r="M27" s="400"/>
      <c r="N27" s="400"/>
      <c r="O27" s="400"/>
      <c r="P27" s="400"/>
      <c r="Q27" s="400"/>
      <c r="R27" s="400"/>
      <c r="S27" s="400"/>
      <c r="T27" s="401"/>
      <c r="U27" s="399"/>
      <c r="V27" s="400"/>
      <c r="W27" s="400"/>
      <c r="X27" s="400"/>
      <c r="Y27" s="400"/>
      <c r="Z27" s="400"/>
      <c r="AA27" s="400"/>
      <c r="AB27" s="400"/>
      <c r="AC27" s="400"/>
      <c r="AD27" s="401"/>
      <c r="AE27" s="398"/>
      <c r="AF27" s="398"/>
      <c r="AG27" s="398"/>
      <c r="AH27" s="398"/>
      <c r="AI27" s="398"/>
      <c r="AJ27" s="398"/>
      <c r="AK27" s="398"/>
      <c r="AL27" s="398"/>
      <c r="AM27" s="397"/>
      <c r="AN27" s="397"/>
      <c r="AO27" s="397"/>
    </row>
    <row r="28" spans="1:41" ht="22" customHeight="1" x14ac:dyDescent="0.2">
      <c r="A28" s="310"/>
      <c r="B28" s="310"/>
      <c r="C28" s="310"/>
      <c r="D28" s="310"/>
      <c r="E28" s="310"/>
      <c r="F28" s="310"/>
      <c r="G28" s="310"/>
      <c r="H28" s="310"/>
      <c r="I28" s="310"/>
      <c r="J28" s="310"/>
      <c r="K28" s="399"/>
      <c r="L28" s="400"/>
      <c r="M28" s="400"/>
      <c r="N28" s="400"/>
      <c r="O28" s="400"/>
      <c r="P28" s="400"/>
      <c r="Q28" s="400"/>
      <c r="R28" s="400"/>
      <c r="S28" s="400"/>
      <c r="T28" s="401"/>
      <c r="U28" s="399"/>
      <c r="V28" s="400"/>
      <c r="W28" s="400"/>
      <c r="X28" s="400"/>
      <c r="Y28" s="400"/>
      <c r="Z28" s="400"/>
      <c r="AA28" s="400"/>
      <c r="AB28" s="400"/>
      <c r="AC28" s="400"/>
      <c r="AD28" s="401"/>
      <c r="AE28" s="398"/>
      <c r="AF28" s="398"/>
      <c r="AG28" s="398"/>
      <c r="AH28" s="398"/>
      <c r="AI28" s="398"/>
      <c r="AJ28" s="398"/>
      <c r="AK28" s="398"/>
      <c r="AL28" s="398"/>
      <c r="AM28" s="397"/>
      <c r="AN28" s="397"/>
      <c r="AO28" s="397"/>
    </row>
    <row r="29" spans="1:41" ht="22" customHeight="1" x14ac:dyDescent="0.2">
      <c r="A29" s="310"/>
      <c r="B29" s="310"/>
      <c r="C29" s="310"/>
      <c r="D29" s="310"/>
      <c r="E29" s="310"/>
      <c r="F29" s="310"/>
      <c r="G29" s="310"/>
      <c r="H29" s="310"/>
      <c r="I29" s="310"/>
      <c r="J29" s="310"/>
      <c r="K29" s="399"/>
      <c r="L29" s="400"/>
      <c r="M29" s="400"/>
      <c r="N29" s="400"/>
      <c r="O29" s="400"/>
      <c r="P29" s="400"/>
      <c r="Q29" s="400"/>
      <c r="R29" s="400"/>
      <c r="S29" s="400"/>
      <c r="T29" s="401"/>
      <c r="U29" s="399"/>
      <c r="V29" s="400"/>
      <c r="W29" s="400"/>
      <c r="X29" s="400"/>
      <c r="Y29" s="400"/>
      <c r="Z29" s="400"/>
      <c r="AA29" s="400"/>
      <c r="AB29" s="400"/>
      <c r="AC29" s="400"/>
      <c r="AD29" s="401"/>
      <c r="AE29" s="398"/>
      <c r="AF29" s="398"/>
      <c r="AG29" s="398"/>
      <c r="AH29" s="398"/>
      <c r="AI29" s="398"/>
      <c r="AJ29" s="398"/>
      <c r="AK29" s="398"/>
      <c r="AL29" s="398"/>
      <c r="AM29" s="397"/>
      <c r="AN29" s="397"/>
      <c r="AO29" s="397"/>
    </row>
    <row r="30" spans="1:41" ht="22" customHeight="1" x14ac:dyDescent="0.2">
      <c r="A30" s="310"/>
      <c r="B30" s="310"/>
      <c r="C30" s="310"/>
      <c r="D30" s="310"/>
      <c r="E30" s="310"/>
      <c r="F30" s="310"/>
      <c r="G30" s="310"/>
      <c r="H30" s="310"/>
      <c r="I30" s="310"/>
      <c r="J30" s="310"/>
      <c r="K30" s="399"/>
      <c r="L30" s="400"/>
      <c r="M30" s="400"/>
      <c r="N30" s="400"/>
      <c r="O30" s="400"/>
      <c r="P30" s="400"/>
      <c r="Q30" s="400"/>
      <c r="R30" s="400"/>
      <c r="S30" s="400"/>
      <c r="T30" s="401"/>
      <c r="U30" s="399"/>
      <c r="V30" s="400"/>
      <c r="W30" s="400"/>
      <c r="X30" s="400"/>
      <c r="Y30" s="400"/>
      <c r="Z30" s="400"/>
      <c r="AA30" s="400"/>
      <c r="AB30" s="400"/>
      <c r="AC30" s="400"/>
      <c r="AD30" s="401"/>
      <c r="AE30" s="398"/>
      <c r="AF30" s="398"/>
      <c r="AG30" s="398"/>
      <c r="AH30" s="398"/>
      <c r="AI30" s="398"/>
      <c r="AJ30" s="398"/>
      <c r="AK30" s="398"/>
      <c r="AL30" s="398"/>
      <c r="AM30" s="397"/>
      <c r="AN30" s="397"/>
      <c r="AO30" s="397"/>
    </row>
    <row r="31" spans="1:41" ht="22" customHeight="1" x14ac:dyDescent="0.2">
      <c r="A31" s="310"/>
      <c r="B31" s="310"/>
      <c r="C31" s="310"/>
      <c r="D31" s="310"/>
      <c r="E31" s="310"/>
      <c r="F31" s="310"/>
      <c r="G31" s="310"/>
      <c r="H31" s="310"/>
      <c r="I31" s="310"/>
      <c r="J31" s="310"/>
      <c r="K31" s="399"/>
      <c r="L31" s="400"/>
      <c r="M31" s="400"/>
      <c r="N31" s="400"/>
      <c r="O31" s="400"/>
      <c r="P31" s="400"/>
      <c r="Q31" s="400"/>
      <c r="R31" s="400"/>
      <c r="S31" s="400"/>
      <c r="T31" s="401"/>
      <c r="U31" s="399"/>
      <c r="V31" s="400"/>
      <c r="W31" s="400"/>
      <c r="X31" s="400"/>
      <c r="Y31" s="400"/>
      <c r="Z31" s="400"/>
      <c r="AA31" s="400"/>
      <c r="AB31" s="400"/>
      <c r="AC31" s="400"/>
      <c r="AD31" s="401"/>
      <c r="AE31" s="398"/>
      <c r="AF31" s="398"/>
      <c r="AG31" s="398"/>
      <c r="AH31" s="398"/>
      <c r="AI31" s="398"/>
      <c r="AJ31" s="398"/>
      <c r="AK31" s="398"/>
      <c r="AL31" s="398"/>
      <c r="AM31" s="397"/>
      <c r="AN31" s="397"/>
      <c r="AO31" s="397"/>
    </row>
    <row r="32" spans="1:41" ht="22" customHeight="1" x14ac:dyDescent="0.2">
      <c r="A32" s="310"/>
      <c r="B32" s="310"/>
      <c r="C32" s="310"/>
      <c r="D32" s="310"/>
      <c r="E32" s="310"/>
      <c r="F32" s="310"/>
      <c r="G32" s="310"/>
      <c r="H32" s="310"/>
      <c r="I32" s="310"/>
      <c r="J32" s="310"/>
      <c r="K32" s="399"/>
      <c r="L32" s="400"/>
      <c r="M32" s="400"/>
      <c r="N32" s="400"/>
      <c r="O32" s="400"/>
      <c r="P32" s="400"/>
      <c r="Q32" s="400"/>
      <c r="R32" s="400"/>
      <c r="S32" s="400"/>
      <c r="T32" s="401"/>
      <c r="U32" s="399"/>
      <c r="V32" s="400"/>
      <c r="W32" s="400"/>
      <c r="X32" s="400"/>
      <c r="Y32" s="400"/>
      <c r="Z32" s="400"/>
      <c r="AA32" s="400"/>
      <c r="AB32" s="400"/>
      <c r="AC32" s="400"/>
      <c r="AD32" s="401"/>
      <c r="AE32" s="398"/>
      <c r="AF32" s="398"/>
      <c r="AG32" s="398"/>
      <c r="AH32" s="398"/>
      <c r="AI32" s="398"/>
      <c r="AJ32" s="398"/>
      <c r="AK32" s="398"/>
      <c r="AL32" s="398"/>
      <c r="AM32" s="397"/>
      <c r="AN32" s="397"/>
      <c r="AO32" s="397"/>
    </row>
    <row r="33" spans="1:41" ht="22" customHeight="1" x14ac:dyDescent="0.2">
      <c r="A33" s="310"/>
      <c r="B33" s="310"/>
      <c r="C33" s="310"/>
      <c r="D33" s="310"/>
      <c r="E33" s="310"/>
      <c r="F33" s="310"/>
      <c r="G33" s="310"/>
      <c r="H33" s="310"/>
      <c r="I33" s="310"/>
      <c r="J33" s="310"/>
      <c r="K33" s="399"/>
      <c r="L33" s="400"/>
      <c r="M33" s="400"/>
      <c r="N33" s="400"/>
      <c r="O33" s="400"/>
      <c r="P33" s="400"/>
      <c r="Q33" s="400"/>
      <c r="R33" s="400"/>
      <c r="S33" s="400"/>
      <c r="T33" s="401"/>
      <c r="U33" s="399"/>
      <c r="V33" s="400"/>
      <c r="W33" s="400"/>
      <c r="X33" s="400"/>
      <c r="Y33" s="400"/>
      <c r="Z33" s="400"/>
      <c r="AA33" s="400"/>
      <c r="AB33" s="400"/>
      <c r="AC33" s="400"/>
      <c r="AD33" s="401"/>
      <c r="AE33" s="398"/>
      <c r="AF33" s="398"/>
      <c r="AG33" s="398"/>
      <c r="AH33" s="398"/>
      <c r="AI33" s="398"/>
      <c r="AJ33" s="398"/>
      <c r="AK33" s="398"/>
      <c r="AL33" s="398"/>
      <c r="AM33" s="397"/>
      <c r="AN33" s="397"/>
      <c r="AO33" s="397"/>
    </row>
    <row r="34" spans="1:41" ht="15" customHeight="1" x14ac:dyDescent="0.2">
      <c r="A34" s="305" t="s">
        <v>212</v>
      </c>
      <c r="B34" s="396"/>
      <c r="C34" s="396"/>
      <c r="D34" s="396"/>
      <c r="E34" s="396"/>
      <c r="F34" s="396"/>
      <c r="G34" s="396"/>
      <c r="H34" s="396"/>
      <c r="I34" s="396"/>
      <c r="J34" s="396"/>
      <c r="K34" s="396"/>
      <c r="L34" s="396"/>
      <c r="M34" s="396"/>
      <c r="N34" s="396"/>
      <c r="O34" s="396"/>
      <c r="P34" s="396"/>
      <c r="Q34" s="396"/>
      <c r="R34" s="396"/>
      <c r="S34" s="396"/>
      <c r="T34" s="396"/>
      <c r="U34" s="396"/>
      <c r="V34" s="396"/>
      <c r="W34" s="396"/>
      <c r="X34" s="396"/>
      <c r="Y34" s="396"/>
      <c r="Z34" s="396"/>
      <c r="AA34" s="396"/>
      <c r="AB34" s="396"/>
      <c r="AC34" s="396"/>
      <c r="AD34" s="396"/>
      <c r="AE34" s="396"/>
      <c r="AF34" s="396"/>
      <c r="AG34" s="396"/>
      <c r="AH34" s="396"/>
      <c r="AI34" s="396"/>
      <c r="AJ34" s="396"/>
      <c r="AK34" s="396"/>
      <c r="AL34" s="396"/>
      <c r="AM34" s="396"/>
      <c r="AN34" s="396"/>
      <c r="AO34" s="396"/>
    </row>
    <row r="35" spans="1:41" ht="15" customHeight="1" x14ac:dyDescent="0.2">
      <c r="A35" s="193" t="s">
        <v>162</v>
      </c>
      <c r="B35" s="386"/>
      <c r="C35" s="386"/>
      <c r="D35" s="386"/>
      <c r="E35" s="386"/>
      <c r="F35" s="386"/>
      <c r="G35" s="386"/>
      <c r="H35" s="386"/>
      <c r="I35" s="386"/>
      <c r="J35" s="386"/>
      <c r="K35" s="386"/>
      <c r="L35" s="386"/>
      <c r="M35" s="386"/>
      <c r="N35" s="386"/>
      <c r="O35" s="386"/>
      <c r="P35" s="386"/>
      <c r="Q35" s="386"/>
      <c r="R35" s="386"/>
      <c r="S35" s="386"/>
      <c r="T35" s="386"/>
      <c r="U35" s="386"/>
      <c r="V35" s="386"/>
      <c r="W35" s="386"/>
      <c r="X35" s="386"/>
      <c r="Y35" s="386"/>
      <c r="Z35" s="386"/>
      <c r="AA35" s="386"/>
      <c r="AB35" s="386"/>
      <c r="AC35" s="386"/>
      <c r="AD35" s="386"/>
      <c r="AE35" s="386"/>
      <c r="AF35" s="386"/>
      <c r="AG35" s="386"/>
      <c r="AH35" s="386"/>
      <c r="AI35" s="386"/>
      <c r="AJ35" s="386"/>
      <c r="AK35" s="386"/>
      <c r="AL35" s="386"/>
      <c r="AM35" s="386"/>
      <c r="AN35" s="386"/>
      <c r="AO35" s="386"/>
    </row>
    <row r="36" spans="1:41" ht="15" customHeight="1" x14ac:dyDescent="0.2">
      <c r="A36" s="193" t="s">
        <v>163</v>
      </c>
      <c r="B36" s="386"/>
      <c r="C36" s="386"/>
      <c r="D36" s="386"/>
      <c r="E36" s="386"/>
      <c r="F36" s="386"/>
      <c r="G36" s="386"/>
      <c r="H36" s="386"/>
      <c r="I36" s="386"/>
      <c r="J36" s="386"/>
      <c r="K36" s="386"/>
      <c r="L36" s="386"/>
      <c r="M36" s="386"/>
      <c r="N36" s="386"/>
      <c r="O36" s="386"/>
      <c r="P36" s="386"/>
      <c r="Q36" s="386"/>
      <c r="R36" s="386"/>
      <c r="S36" s="386"/>
      <c r="T36" s="386"/>
      <c r="U36" s="386"/>
      <c r="V36" s="386"/>
      <c r="W36" s="386"/>
      <c r="X36" s="386"/>
      <c r="Y36" s="386"/>
      <c r="Z36" s="386"/>
      <c r="AA36" s="386"/>
      <c r="AB36" s="386"/>
      <c r="AC36" s="386"/>
      <c r="AD36" s="386"/>
      <c r="AE36" s="386"/>
      <c r="AF36" s="386"/>
      <c r="AG36" s="386"/>
      <c r="AH36" s="386"/>
      <c r="AI36" s="386"/>
      <c r="AJ36" s="386"/>
      <c r="AK36" s="386"/>
      <c r="AL36" s="386"/>
      <c r="AM36" s="386"/>
      <c r="AN36" s="386"/>
      <c r="AO36" s="386"/>
    </row>
    <row r="37" spans="1:41" ht="15" customHeight="1" x14ac:dyDescent="0.2">
      <c r="A37" s="193" t="s">
        <v>164</v>
      </c>
      <c r="B37" s="386"/>
      <c r="C37" s="386"/>
      <c r="D37" s="386"/>
      <c r="E37" s="386"/>
      <c r="F37" s="386"/>
      <c r="G37" s="386"/>
      <c r="H37" s="386"/>
      <c r="I37" s="386"/>
      <c r="J37" s="386"/>
      <c r="K37" s="386"/>
      <c r="L37" s="386"/>
      <c r="M37" s="386"/>
      <c r="N37" s="386"/>
      <c r="O37" s="386"/>
      <c r="P37" s="386"/>
      <c r="Q37" s="386"/>
      <c r="R37" s="386"/>
      <c r="S37" s="386"/>
      <c r="T37" s="386"/>
      <c r="U37" s="386"/>
      <c r="V37" s="386"/>
      <c r="W37" s="386"/>
      <c r="X37" s="386"/>
      <c r="Y37" s="386"/>
      <c r="Z37" s="386"/>
      <c r="AA37" s="386"/>
      <c r="AB37" s="386"/>
      <c r="AC37" s="386"/>
      <c r="AD37" s="386"/>
      <c r="AE37" s="386"/>
      <c r="AF37" s="386"/>
      <c r="AG37" s="386"/>
      <c r="AH37" s="386"/>
      <c r="AI37" s="386"/>
      <c r="AJ37" s="386"/>
      <c r="AK37" s="386"/>
      <c r="AL37" s="386"/>
      <c r="AM37" s="386"/>
      <c r="AN37" s="386"/>
      <c r="AO37" s="386"/>
    </row>
    <row r="38" spans="1:41" ht="15" customHeight="1" x14ac:dyDescent="0.2">
      <c r="A38" s="193" t="s">
        <v>165</v>
      </c>
      <c r="B38" s="386"/>
      <c r="C38" s="386"/>
      <c r="D38" s="386"/>
      <c r="E38" s="386"/>
      <c r="F38" s="386"/>
      <c r="G38" s="386"/>
      <c r="H38" s="386"/>
      <c r="I38" s="386"/>
      <c r="J38" s="386"/>
      <c r="K38" s="386"/>
      <c r="L38" s="386"/>
      <c r="M38" s="386"/>
      <c r="N38" s="386"/>
      <c r="O38" s="386"/>
      <c r="P38" s="386"/>
      <c r="Q38" s="386"/>
      <c r="R38" s="386"/>
      <c r="S38" s="386"/>
      <c r="T38" s="386"/>
      <c r="U38" s="386"/>
      <c r="V38" s="386"/>
      <c r="W38" s="386"/>
      <c r="X38" s="386"/>
      <c r="Y38" s="386"/>
      <c r="Z38" s="386"/>
      <c r="AA38" s="386"/>
      <c r="AB38" s="386"/>
      <c r="AC38" s="386"/>
      <c r="AD38" s="386"/>
      <c r="AE38" s="386"/>
      <c r="AF38" s="386"/>
      <c r="AG38" s="386"/>
      <c r="AH38" s="386"/>
      <c r="AI38" s="386"/>
      <c r="AJ38" s="386"/>
      <c r="AK38" s="386"/>
      <c r="AL38" s="386"/>
      <c r="AM38" s="386"/>
      <c r="AN38" s="386"/>
      <c r="AO38" s="386"/>
    </row>
    <row r="39" spans="1:41" ht="15" customHeight="1" x14ac:dyDescent="0.2">
      <c r="A39" s="193" t="s">
        <v>166</v>
      </c>
      <c r="B39" s="386"/>
      <c r="C39" s="386"/>
      <c r="D39" s="386"/>
      <c r="E39" s="386"/>
      <c r="F39" s="386"/>
      <c r="G39" s="386"/>
      <c r="H39" s="386"/>
      <c r="I39" s="386"/>
      <c r="J39" s="386"/>
      <c r="K39" s="386"/>
      <c r="L39" s="386"/>
      <c r="M39" s="386"/>
      <c r="N39" s="386"/>
      <c r="O39" s="386"/>
      <c r="P39" s="386"/>
      <c r="Q39" s="386"/>
      <c r="R39" s="386"/>
      <c r="S39" s="386"/>
      <c r="T39" s="386"/>
      <c r="U39" s="386"/>
      <c r="V39" s="386"/>
      <c r="W39" s="386"/>
      <c r="X39" s="386"/>
      <c r="Y39" s="386"/>
      <c r="Z39" s="386"/>
      <c r="AA39" s="386"/>
      <c r="AB39" s="386"/>
      <c r="AC39" s="386"/>
      <c r="AD39" s="386"/>
      <c r="AE39" s="386"/>
      <c r="AF39" s="386"/>
      <c r="AG39" s="386"/>
      <c r="AH39" s="386"/>
      <c r="AI39" s="386"/>
      <c r="AJ39" s="386"/>
      <c r="AK39" s="386"/>
      <c r="AL39" s="386"/>
      <c r="AM39" s="386"/>
      <c r="AN39" s="386"/>
      <c r="AO39" s="386"/>
    </row>
    <row r="40" spans="1:41" ht="15" customHeight="1" x14ac:dyDescent="0.2">
      <c r="A40" s="193" t="s">
        <v>167</v>
      </c>
      <c r="B40" s="386"/>
      <c r="C40" s="386"/>
      <c r="D40" s="386"/>
      <c r="E40" s="386"/>
      <c r="F40" s="386"/>
      <c r="G40" s="386"/>
      <c r="H40" s="386"/>
      <c r="I40" s="386"/>
      <c r="J40" s="386"/>
      <c r="K40" s="386"/>
      <c r="L40" s="386"/>
      <c r="M40" s="386"/>
      <c r="N40" s="386"/>
      <c r="O40" s="386"/>
      <c r="P40" s="386"/>
      <c r="Q40" s="386"/>
      <c r="R40" s="386"/>
      <c r="S40" s="386"/>
      <c r="T40" s="386"/>
      <c r="U40" s="386"/>
      <c r="V40" s="386"/>
      <c r="W40" s="386"/>
      <c r="X40" s="386"/>
      <c r="Y40" s="386"/>
      <c r="Z40" s="386"/>
      <c r="AA40" s="386"/>
      <c r="AB40" s="386"/>
      <c r="AC40" s="386"/>
      <c r="AD40" s="386"/>
      <c r="AE40" s="386"/>
      <c r="AF40" s="386"/>
      <c r="AG40" s="386"/>
      <c r="AH40" s="386"/>
      <c r="AI40" s="386"/>
      <c r="AJ40" s="386"/>
      <c r="AK40" s="386"/>
      <c r="AL40" s="386"/>
      <c r="AM40" s="386"/>
      <c r="AN40" s="386"/>
      <c r="AO40" s="386"/>
    </row>
    <row r="41" spans="1:41" ht="18.5" customHeight="1" x14ac:dyDescent="0.2"/>
    <row r="42" spans="1:41" ht="18.5" customHeight="1" x14ac:dyDescent="0.2"/>
    <row r="43" spans="1:41" ht="18.5" customHeight="1" x14ac:dyDescent="0.2"/>
    <row r="44" spans="1:41" ht="18.5" customHeight="1" x14ac:dyDescent="0.2"/>
    <row r="45" spans="1:41" ht="18.5" customHeight="1" x14ac:dyDescent="0.2"/>
    <row r="46" spans="1:41" ht="18.5" customHeight="1" x14ac:dyDescent="0.2"/>
    <row r="47" spans="1:41" ht="18.5" customHeight="1" x14ac:dyDescent="0.2"/>
    <row r="48" spans="1:41" ht="18.5" customHeight="1" x14ac:dyDescent="0.2"/>
    <row r="49" ht="18.5" customHeight="1" x14ac:dyDescent="0.2"/>
    <row r="50" ht="18.5" customHeight="1" x14ac:dyDescent="0.2"/>
    <row r="51" ht="18.5" customHeight="1" x14ac:dyDescent="0.2"/>
    <row r="52" ht="18.5" customHeight="1" x14ac:dyDescent="0.2"/>
    <row r="53" ht="18.5" customHeight="1" x14ac:dyDescent="0.2"/>
    <row r="54" ht="18.5" customHeight="1" x14ac:dyDescent="0.2"/>
    <row r="55" ht="18.5" customHeight="1" x14ac:dyDescent="0.2"/>
    <row r="56" ht="18.5" customHeight="1" x14ac:dyDescent="0.2"/>
    <row r="57" ht="18.5" customHeight="1" x14ac:dyDescent="0.2"/>
    <row r="58" ht="18.5" customHeight="1" x14ac:dyDescent="0.2"/>
    <row r="59" ht="18.5" customHeight="1" x14ac:dyDescent="0.2"/>
    <row r="60" ht="18.5" customHeight="1" x14ac:dyDescent="0.2"/>
    <row r="61" ht="18.5" customHeight="1" x14ac:dyDescent="0.2"/>
    <row r="62" ht="18.5" customHeight="1" x14ac:dyDescent="0.2"/>
  </sheetData>
  <sheetProtection sheet="1" objects="1" scenarios="1" formatRows="0" insertRows="0"/>
  <mergeCells count="110">
    <mergeCell ref="A4:AN4"/>
    <mergeCell ref="A8:AO8"/>
    <mergeCell ref="A9:AO9"/>
    <mergeCell ref="K30:T30"/>
    <mergeCell ref="U30:AD30"/>
    <mergeCell ref="AM23:AO23"/>
    <mergeCell ref="U28:AD28"/>
    <mergeCell ref="AM25:AO25"/>
    <mergeCell ref="AM27:AO27"/>
    <mergeCell ref="A28:J28"/>
    <mergeCell ref="AE28:AL28"/>
    <mergeCell ref="AM28:AO28"/>
    <mergeCell ref="K27:T27"/>
    <mergeCell ref="U27:AD27"/>
    <mergeCell ref="K28:T28"/>
    <mergeCell ref="A23:J23"/>
    <mergeCell ref="K29:T29"/>
    <mergeCell ref="U29:AD29"/>
    <mergeCell ref="AM24:AO24"/>
    <mergeCell ref="A26:J26"/>
    <mergeCell ref="U15:AD15"/>
    <mergeCell ref="K15:T15"/>
    <mergeCell ref="K16:T16"/>
    <mergeCell ref="U16:AD16"/>
    <mergeCell ref="A3:AO3"/>
    <mergeCell ref="A12:AO12"/>
    <mergeCell ref="A13:AO13"/>
    <mergeCell ref="A14:AO14"/>
    <mergeCell ref="A18:J18"/>
    <mergeCell ref="AE18:AL18"/>
    <mergeCell ref="AM18:AO18"/>
    <mergeCell ref="A35:AO35"/>
    <mergeCell ref="A22:J22"/>
    <mergeCell ref="AE22:AL22"/>
    <mergeCell ref="AM22:AO22"/>
    <mergeCell ref="AM31:AO31"/>
    <mergeCell ref="A32:J32"/>
    <mergeCell ref="AE32:AL32"/>
    <mergeCell ref="AM32:AO32"/>
    <mergeCell ref="K31:T31"/>
    <mergeCell ref="U31:AD31"/>
    <mergeCell ref="K32:T32"/>
    <mergeCell ref="U32:AD32"/>
    <mergeCell ref="AM29:AO29"/>
    <mergeCell ref="A30:J30"/>
    <mergeCell ref="AE30:AL30"/>
    <mergeCell ref="AM30:AO30"/>
    <mergeCell ref="A34:AO34"/>
    <mergeCell ref="A36:AO36"/>
    <mergeCell ref="A37:AO37"/>
    <mergeCell ref="A39:AO39"/>
    <mergeCell ref="A40:AO40"/>
    <mergeCell ref="A15:J15"/>
    <mergeCell ref="AE15:AL15"/>
    <mergeCell ref="AM15:AO15"/>
    <mergeCell ref="A16:J16"/>
    <mergeCell ref="A33:J33"/>
    <mergeCell ref="AE33:AL33"/>
    <mergeCell ref="A31:J31"/>
    <mergeCell ref="AE31:AL31"/>
    <mergeCell ref="A29:J29"/>
    <mergeCell ref="AE29:AL29"/>
    <mergeCell ref="A27:J27"/>
    <mergeCell ref="AE27:AL27"/>
    <mergeCell ref="A25:J25"/>
    <mergeCell ref="AE25:AL25"/>
    <mergeCell ref="A21:J21"/>
    <mergeCell ref="AE21:AL21"/>
    <mergeCell ref="A19:J19"/>
    <mergeCell ref="AE19:AL19"/>
    <mergeCell ref="A24:J24"/>
    <mergeCell ref="A38:AO38"/>
    <mergeCell ref="K17:T17"/>
    <mergeCell ref="U17:AD17"/>
    <mergeCell ref="K18:T18"/>
    <mergeCell ref="U18:AD18"/>
    <mergeCell ref="K19:T19"/>
    <mergeCell ref="A17:J17"/>
    <mergeCell ref="AE23:AL23"/>
    <mergeCell ref="AM19:AO19"/>
    <mergeCell ref="A20:J20"/>
    <mergeCell ref="AE20:AL20"/>
    <mergeCell ref="AM20:AO20"/>
    <mergeCell ref="U19:AD19"/>
    <mergeCell ref="K20:T20"/>
    <mergeCell ref="U20:AD20"/>
    <mergeCell ref="J1:AO1"/>
    <mergeCell ref="AM21:AO21"/>
    <mergeCell ref="AE17:AL17"/>
    <mergeCell ref="AM17:AO17"/>
    <mergeCell ref="AE16:AL16"/>
    <mergeCell ref="AM16:AO16"/>
    <mergeCell ref="K33:T33"/>
    <mergeCell ref="U33:AD33"/>
    <mergeCell ref="K24:T24"/>
    <mergeCell ref="U24:AD24"/>
    <mergeCell ref="K25:T25"/>
    <mergeCell ref="U25:AD25"/>
    <mergeCell ref="K26:T26"/>
    <mergeCell ref="U26:AD26"/>
    <mergeCell ref="K21:T21"/>
    <mergeCell ref="U21:AD21"/>
    <mergeCell ref="K22:T22"/>
    <mergeCell ref="U22:AD22"/>
    <mergeCell ref="K23:T23"/>
    <mergeCell ref="U23:AD23"/>
    <mergeCell ref="AE26:AL26"/>
    <mergeCell ref="AM26:AO26"/>
    <mergeCell ref="AM33:AO33"/>
    <mergeCell ref="AE24:AL24"/>
  </mergeCells>
  <phoneticPr fontId="1"/>
  <conditionalFormatting sqref="J1">
    <cfRule type="expression" dxfId="3" priority="1">
      <formula>$J$1="提出不要"</formula>
    </cfRule>
    <cfRule type="expression" dxfId="2" priority="5">
      <formula>J1="未入力あり"</formula>
    </cfRule>
  </conditionalFormatting>
  <conditionalFormatting sqref="AQ1:AQ100">
    <cfRule type="expression" dxfId="1" priority="3">
      <formula>FIND("未入力",AQ1)</formula>
    </cfRule>
    <cfRule type="expression" dxfId="0" priority="4">
      <formula>_xlfn.ISFORMULA(AQ1)</formula>
    </cfRule>
  </conditionalFormatting>
  <dataValidations count="2">
    <dataValidation imeMode="halfAlpha" allowBlank="1" showInputMessage="1" showErrorMessage="1" sqref="U16:AL33"/>
    <dataValidation type="list" allowBlank="1" showInputMessage="1" showErrorMessage="1" error="ドロップダウン リスト から選択" prompt="ドロップダウン リスト から選択" sqref="A16:J33">
      <formula1>"自記圧力計(機械式),自記圧力計(電気式),マノメータ,ガス検知器,漏えい検知液,緊急工具類,一酸化炭素測定器,ボーリングバー,別紙のとおり"</formula1>
    </dataValidation>
  </dataValidations>
  <pageMargins left="0.78740157480314965" right="0.70866141732283472" top="0.59055118110236227" bottom="0.78740157480314965"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CCFF"/>
    <pageSetUpPr fitToPage="1"/>
  </sheetPr>
  <dimension ref="A1:AK50"/>
  <sheetViews>
    <sheetView workbookViewId="0">
      <pane xSplit="2" ySplit="1" topLeftCell="C2" activePane="bottomRight" state="frozen"/>
      <selection pane="topRight" activeCell="C1" sqref="C1"/>
      <selection pane="bottomLeft" activeCell="A2" sqref="A2"/>
      <selection pane="bottomRight" activeCell="A3" sqref="A3"/>
    </sheetView>
  </sheetViews>
  <sheetFormatPr defaultRowHeight="13" x14ac:dyDescent="0.2"/>
  <cols>
    <col min="1" max="2" width="2.6328125" style="1" customWidth="1"/>
    <col min="3" max="39" width="2.08984375" style="1" customWidth="1"/>
    <col min="40" max="16384" width="8.7265625" style="1"/>
  </cols>
  <sheetData>
    <row r="1" spans="1:37" ht="18.5" customHeight="1" x14ac:dyDescent="0.2">
      <c r="A1" s="86" t="s">
        <v>0</v>
      </c>
      <c r="B1" s="86"/>
    </row>
    <row r="2" spans="1:37" ht="18.5" customHeight="1" x14ac:dyDescent="0.2">
      <c r="C2" s="86"/>
    </row>
    <row r="3" spans="1:37" ht="18.5" customHeight="1" x14ac:dyDescent="0.2">
      <c r="A3" s="124" t="s">
        <v>418</v>
      </c>
      <c r="C3" s="189" t="s">
        <v>414</v>
      </c>
      <c r="D3" s="189"/>
      <c r="E3" s="189"/>
      <c r="F3" s="189"/>
      <c r="G3" s="189"/>
      <c r="H3" s="189"/>
      <c r="I3" s="189"/>
      <c r="J3" s="189"/>
      <c r="K3" s="189"/>
      <c r="L3" s="189"/>
      <c r="M3" s="189"/>
      <c r="N3" s="189"/>
      <c r="O3" s="189"/>
      <c r="P3" s="189"/>
      <c r="Q3" s="189"/>
      <c r="R3" s="189"/>
      <c r="S3" s="189"/>
      <c r="T3" s="189"/>
      <c r="U3" s="189"/>
      <c r="V3" s="189"/>
      <c r="W3" s="189"/>
      <c r="X3" s="189"/>
      <c r="Y3" s="189"/>
      <c r="Z3" s="189"/>
      <c r="AA3" s="189"/>
      <c r="AB3" s="189"/>
      <c r="AC3" s="189"/>
      <c r="AD3" s="189"/>
      <c r="AE3" s="189"/>
      <c r="AF3" s="189"/>
      <c r="AG3" s="189"/>
      <c r="AH3" s="189"/>
      <c r="AI3" s="189"/>
      <c r="AJ3" s="189"/>
      <c r="AK3" s="189"/>
    </row>
    <row r="4" spans="1:37" ht="18.5" customHeight="1" x14ac:dyDescent="0.2">
      <c r="A4" s="124" t="s">
        <v>418</v>
      </c>
      <c r="C4" s="189" t="s">
        <v>516</v>
      </c>
      <c r="D4" s="189"/>
      <c r="E4" s="189"/>
      <c r="F4" s="189"/>
      <c r="G4" s="189"/>
      <c r="H4" s="189"/>
      <c r="I4" s="189"/>
      <c r="J4" s="189"/>
      <c r="K4" s="189"/>
      <c r="L4" s="189"/>
      <c r="M4" s="189"/>
      <c r="N4" s="189"/>
      <c r="O4" s="189"/>
      <c r="P4" s="189"/>
      <c r="Q4" s="189"/>
      <c r="R4" s="189"/>
      <c r="S4" s="189"/>
      <c r="T4" s="189"/>
      <c r="U4" s="189"/>
      <c r="V4" s="189"/>
      <c r="W4" s="189"/>
      <c r="X4" s="189"/>
      <c r="Y4" s="189"/>
      <c r="Z4" s="189"/>
      <c r="AA4" s="189"/>
      <c r="AB4" s="189"/>
      <c r="AC4" s="189"/>
      <c r="AD4" s="189"/>
      <c r="AE4" s="189"/>
      <c r="AF4" s="189"/>
      <c r="AG4" s="189"/>
      <c r="AH4" s="189"/>
      <c r="AI4" s="189"/>
      <c r="AJ4" s="189"/>
      <c r="AK4" s="189"/>
    </row>
    <row r="5" spans="1:37" ht="18.5" customHeight="1" x14ac:dyDescent="0.2">
      <c r="A5" s="124" t="s">
        <v>413</v>
      </c>
      <c r="C5" s="189" t="s">
        <v>415</v>
      </c>
      <c r="D5" s="189"/>
      <c r="E5" s="189"/>
      <c r="F5" s="189"/>
      <c r="G5" s="189"/>
      <c r="H5" s="189"/>
      <c r="I5" s="189"/>
      <c r="J5" s="189"/>
      <c r="K5" s="189"/>
      <c r="L5" s="189"/>
      <c r="M5" s="189"/>
      <c r="N5" s="189"/>
      <c r="O5" s="189"/>
      <c r="P5" s="189"/>
      <c r="Q5" s="189"/>
      <c r="R5" s="189"/>
      <c r="S5" s="189"/>
      <c r="T5" s="189"/>
      <c r="U5" s="189"/>
      <c r="V5" s="189"/>
      <c r="W5" s="189"/>
      <c r="X5" s="189"/>
      <c r="Y5" s="189"/>
      <c r="Z5" s="189"/>
      <c r="AA5" s="189"/>
      <c r="AB5" s="189"/>
      <c r="AC5" s="189"/>
      <c r="AD5" s="189"/>
      <c r="AE5" s="189"/>
      <c r="AF5" s="189"/>
      <c r="AG5" s="189"/>
      <c r="AH5" s="189"/>
      <c r="AI5" s="189"/>
      <c r="AJ5" s="189"/>
      <c r="AK5" s="189"/>
    </row>
    <row r="6" spans="1:37" ht="18.5" customHeight="1" x14ac:dyDescent="0.2">
      <c r="A6" s="124" t="s">
        <v>413</v>
      </c>
      <c r="B6" s="1" t="str">
        <f>IF(入力!$D$8=1,"","★")</f>
        <v>★</v>
      </c>
      <c r="C6" s="189" t="s">
        <v>416</v>
      </c>
      <c r="D6" s="189"/>
      <c r="E6" s="189"/>
      <c r="F6" s="189"/>
      <c r="G6" s="189"/>
      <c r="H6" s="189"/>
      <c r="I6" s="189"/>
      <c r="J6" s="189"/>
      <c r="K6" s="189"/>
      <c r="L6" s="189"/>
      <c r="M6" s="189"/>
      <c r="N6" s="189"/>
      <c r="O6" s="189"/>
      <c r="P6" s="189"/>
      <c r="Q6" s="189"/>
      <c r="R6" s="189"/>
      <c r="S6" s="189"/>
      <c r="T6" s="189"/>
      <c r="U6" s="189"/>
      <c r="V6" s="189"/>
      <c r="W6" s="189"/>
      <c r="X6" s="189"/>
      <c r="Y6" s="189"/>
      <c r="Z6" s="189"/>
      <c r="AA6" s="189"/>
      <c r="AB6" s="189"/>
      <c r="AC6" s="189"/>
      <c r="AD6" s="189"/>
      <c r="AE6" s="189"/>
      <c r="AF6" s="189"/>
      <c r="AG6" s="189"/>
      <c r="AH6" s="189"/>
      <c r="AI6" s="189"/>
      <c r="AJ6" s="189"/>
      <c r="AK6" s="189"/>
    </row>
    <row r="7" spans="1:37" ht="18.5" customHeight="1" x14ac:dyDescent="0.2">
      <c r="A7" s="124" t="s">
        <v>413</v>
      </c>
      <c r="C7" s="189" t="s">
        <v>417</v>
      </c>
      <c r="D7" s="189"/>
      <c r="E7" s="189"/>
      <c r="F7" s="189"/>
      <c r="G7" s="189"/>
      <c r="H7" s="189"/>
      <c r="I7" s="189"/>
      <c r="J7" s="189"/>
      <c r="K7" s="189"/>
      <c r="L7" s="189"/>
      <c r="M7" s="189"/>
      <c r="N7" s="189"/>
      <c r="O7" s="189"/>
      <c r="P7" s="189"/>
      <c r="Q7" s="189"/>
      <c r="R7" s="189"/>
      <c r="S7" s="189"/>
      <c r="T7" s="189"/>
      <c r="U7" s="189"/>
      <c r="V7" s="189"/>
      <c r="W7" s="189"/>
      <c r="X7" s="189"/>
      <c r="Y7" s="189"/>
      <c r="Z7" s="189"/>
      <c r="AA7" s="189"/>
      <c r="AB7" s="189"/>
      <c r="AC7" s="189"/>
      <c r="AD7" s="189"/>
      <c r="AE7" s="189"/>
      <c r="AF7" s="189"/>
      <c r="AG7" s="189"/>
      <c r="AH7" s="189"/>
      <c r="AI7" s="189"/>
      <c r="AJ7" s="189"/>
      <c r="AK7" s="189"/>
    </row>
    <row r="8" spans="1:37" ht="18.5" customHeight="1" x14ac:dyDescent="0.2">
      <c r="A8" s="124" t="s">
        <v>418</v>
      </c>
      <c r="C8" s="189" t="s">
        <v>572</v>
      </c>
      <c r="D8" s="189"/>
      <c r="E8" s="189"/>
      <c r="F8" s="189"/>
      <c r="G8" s="189"/>
      <c r="H8" s="189"/>
      <c r="I8" s="189"/>
      <c r="J8" s="189"/>
      <c r="K8" s="189"/>
      <c r="L8" s="189"/>
      <c r="M8" s="189"/>
      <c r="N8" s="189"/>
      <c r="O8" s="189"/>
      <c r="P8" s="189"/>
      <c r="Q8" s="189"/>
      <c r="R8" s="189"/>
      <c r="S8" s="189"/>
      <c r="T8" s="189"/>
      <c r="U8" s="189"/>
      <c r="V8" s="189"/>
      <c r="W8" s="189"/>
      <c r="X8" s="189"/>
      <c r="Y8" s="189"/>
      <c r="Z8" s="189"/>
      <c r="AA8" s="189"/>
      <c r="AB8" s="189"/>
      <c r="AC8" s="189"/>
      <c r="AD8" s="189"/>
      <c r="AE8" s="189"/>
      <c r="AF8" s="189"/>
      <c r="AG8" s="189"/>
      <c r="AH8" s="189"/>
      <c r="AI8" s="189"/>
      <c r="AJ8" s="189"/>
      <c r="AK8" s="189"/>
    </row>
    <row r="9" spans="1:37" ht="30" customHeight="1" x14ac:dyDescent="0.2">
      <c r="A9" s="124" t="s">
        <v>413</v>
      </c>
      <c r="B9" s="1" t="str">
        <f>IF(入力!$D$8=1,"","★")</f>
        <v>★</v>
      </c>
      <c r="C9" s="190" t="s">
        <v>443</v>
      </c>
      <c r="D9" s="190"/>
      <c r="E9" s="190"/>
      <c r="F9" s="190"/>
      <c r="G9" s="190"/>
      <c r="H9" s="190"/>
      <c r="I9" s="190"/>
      <c r="J9" s="190"/>
      <c r="K9" s="190"/>
      <c r="L9" s="190"/>
      <c r="M9" s="190"/>
      <c r="N9" s="190"/>
      <c r="O9" s="190"/>
      <c r="P9" s="190"/>
      <c r="Q9" s="190"/>
      <c r="R9" s="190"/>
      <c r="S9" s="190"/>
      <c r="T9" s="190"/>
      <c r="U9" s="190"/>
      <c r="V9" s="190"/>
      <c r="W9" s="190"/>
      <c r="X9" s="190"/>
      <c r="Y9" s="190"/>
      <c r="Z9" s="190"/>
      <c r="AA9" s="190"/>
      <c r="AB9" s="190"/>
      <c r="AC9" s="190"/>
      <c r="AD9" s="190"/>
      <c r="AE9" s="190"/>
      <c r="AF9" s="190"/>
      <c r="AG9" s="190"/>
      <c r="AH9" s="190"/>
      <c r="AI9" s="190"/>
      <c r="AJ9" s="190"/>
      <c r="AK9" s="190"/>
    </row>
    <row r="10" spans="1:37" ht="18.5" customHeight="1" x14ac:dyDescent="0.2">
      <c r="A10" s="124" t="s">
        <v>413</v>
      </c>
      <c r="B10" s="1" t="str">
        <f>IF(入力!$D$8=1,"","★")</f>
        <v>★</v>
      </c>
      <c r="C10" s="189" t="s">
        <v>419</v>
      </c>
      <c r="D10" s="189"/>
      <c r="E10" s="189"/>
      <c r="F10" s="189"/>
      <c r="G10" s="189"/>
      <c r="H10" s="189"/>
      <c r="I10" s="189"/>
      <c r="J10" s="189"/>
      <c r="K10" s="189"/>
      <c r="L10" s="189"/>
      <c r="M10" s="189"/>
      <c r="N10" s="189"/>
      <c r="O10" s="189"/>
      <c r="P10" s="189"/>
      <c r="Q10" s="189"/>
      <c r="R10" s="189"/>
      <c r="S10" s="189"/>
      <c r="T10" s="189"/>
      <c r="U10" s="189"/>
      <c r="V10" s="189"/>
      <c r="W10" s="189"/>
      <c r="X10" s="189"/>
      <c r="Y10" s="189"/>
      <c r="Z10" s="189"/>
      <c r="AA10" s="189"/>
      <c r="AB10" s="189"/>
      <c r="AC10" s="189"/>
      <c r="AD10" s="189"/>
      <c r="AE10" s="189"/>
      <c r="AF10" s="189"/>
      <c r="AG10" s="189"/>
      <c r="AH10" s="189"/>
      <c r="AI10" s="189"/>
      <c r="AJ10" s="189"/>
      <c r="AK10" s="189"/>
    </row>
    <row r="11" spans="1:37" ht="18.5" customHeight="1" x14ac:dyDescent="0.2">
      <c r="A11" s="124" t="s">
        <v>413</v>
      </c>
      <c r="B11" s="1" t="str">
        <f>IF(入力!$D$8=1,"","★")</f>
        <v>★</v>
      </c>
      <c r="C11" s="188" t="s">
        <v>420</v>
      </c>
      <c r="D11" s="188"/>
      <c r="E11" s="188"/>
      <c r="F11" s="188"/>
      <c r="G11" s="188"/>
      <c r="H11" s="188"/>
      <c r="I11" s="188"/>
      <c r="J11" s="188"/>
      <c r="K11" s="188"/>
      <c r="L11" s="188"/>
      <c r="M11" s="188"/>
      <c r="N11" s="188"/>
      <c r="O11" s="188"/>
      <c r="P11" s="188"/>
      <c r="Q11" s="188"/>
      <c r="R11" s="188"/>
      <c r="S11" s="188"/>
      <c r="T11" s="188"/>
      <c r="U11" s="188"/>
      <c r="V11" s="188"/>
      <c r="W11" s="188"/>
      <c r="X11" s="188"/>
      <c r="Y11" s="188"/>
      <c r="Z11" s="188"/>
      <c r="AA11" s="188"/>
      <c r="AB11" s="188"/>
      <c r="AC11" s="188"/>
      <c r="AD11" s="188"/>
      <c r="AE11" s="188"/>
      <c r="AF11" s="188"/>
      <c r="AG11" s="188"/>
      <c r="AH11" s="188"/>
      <c r="AI11" s="188"/>
      <c r="AJ11" s="188"/>
      <c r="AK11" s="188"/>
    </row>
    <row r="12" spans="1:37" ht="30" customHeight="1" x14ac:dyDescent="0.2">
      <c r="A12" s="124" t="s">
        <v>413</v>
      </c>
      <c r="C12" s="190" t="s">
        <v>444</v>
      </c>
      <c r="D12" s="190"/>
      <c r="E12" s="190"/>
      <c r="F12" s="190"/>
      <c r="G12" s="190"/>
      <c r="H12" s="190"/>
      <c r="I12" s="190"/>
      <c r="J12" s="190"/>
      <c r="K12" s="190"/>
      <c r="L12" s="190"/>
      <c r="M12" s="190"/>
      <c r="N12" s="190"/>
      <c r="O12" s="190"/>
      <c r="P12" s="190"/>
      <c r="Q12" s="190"/>
      <c r="R12" s="190"/>
      <c r="S12" s="190"/>
      <c r="T12" s="190"/>
      <c r="U12" s="190"/>
      <c r="V12" s="190"/>
      <c r="W12" s="190"/>
      <c r="X12" s="190"/>
      <c r="Y12" s="190"/>
      <c r="Z12" s="190"/>
      <c r="AA12" s="190"/>
      <c r="AB12" s="190"/>
      <c r="AC12" s="190"/>
      <c r="AD12" s="190"/>
      <c r="AE12" s="190"/>
      <c r="AF12" s="190"/>
      <c r="AG12" s="190"/>
      <c r="AH12" s="190"/>
      <c r="AI12" s="190"/>
      <c r="AJ12" s="190"/>
      <c r="AK12" s="190"/>
    </row>
    <row r="13" spans="1:37" ht="18.5" customHeight="1" x14ac:dyDescent="0.2">
      <c r="A13" s="124" t="s">
        <v>413</v>
      </c>
      <c r="C13" s="188" t="s">
        <v>577</v>
      </c>
      <c r="D13" s="188"/>
      <c r="E13" s="188"/>
      <c r="F13" s="188"/>
      <c r="G13" s="188"/>
      <c r="H13" s="188"/>
      <c r="I13" s="188"/>
      <c r="J13" s="188"/>
      <c r="K13" s="188"/>
      <c r="L13" s="188"/>
      <c r="M13" s="188"/>
      <c r="N13" s="188"/>
      <c r="O13" s="188"/>
      <c r="P13" s="188"/>
      <c r="Q13" s="188"/>
      <c r="R13" s="188"/>
      <c r="S13" s="188"/>
      <c r="T13" s="188"/>
      <c r="U13" s="188"/>
      <c r="V13" s="188"/>
      <c r="W13" s="188"/>
      <c r="X13" s="188"/>
      <c r="Y13" s="188"/>
      <c r="Z13" s="188"/>
      <c r="AA13" s="188"/>
      <c r="AB13" s="188"/>
      <c r="AC13" s="188"/>
      <c r="AD13" s="188"/>
      <c r="AE13" s="188"/>
      <c r="AF13" s="188"/>
      <c r="AG13" s="188"/>
      <c r="AH13" s="188"/>
      <c r="AI13" s="188"/>
      <c r="AJ13" s="188"/>
      <c r="AK13" s="188"/>
    </row>
    <row r="14" spans="1:37" ht="18.5" customHeight="1" x14ac:dyDescent="0.2">
      <c r="A14" s="124" t="s">
        <v>413</v>
      </c>
      <c r="C14" s="189" t="s">
        <v>421</v>
      </c>
      <c r="D14" s="189"/>
      <c r="E14" s="189"/>
      <c r="F14" s="189"/>
      <c r="G14" s="189"/>
      <c r="H14" s="189"/>
      <c r="I14" s="189"/>
      <c r="J14" s="189"/>
      <c r="K14" s="189"/>
      <c r="L14" s="189"/>
      <c r="M14" s="189"/>
      <c r="N14" s="189"/>
      <c r="O14" s="189"/>
      <c r="P14" s="189"/>
      <c r="Q14" s="189"/>
      <c r="R14" s="189"/>
      <c r="S14" s="189"/>
      <c r="T14" s="189"/>
      <c r="U14" s="189"/>
      <c r="V14" s="189"/>
      <c r="W14" s="189"/>
      <c r="X14" s="189"/>
      <c r="Y14" s="189"/>
      <c r="Z14" s="189"/>
      <c r="AA14" s="189"/>
      <c r="AB14" s="189"/>
      <c r="AC14" s="189"/>
      <c r="AD14" s="189"/>
      <c r="AE14" s="189"/>
      <c r="AF14" s="189"/>
      <c r="AG14" s="189"/>
      <c r="AH14" s="189"/>
      <c r="AI14" s="189"/>
      <c r="AJ14" s="189"/>
      <c r="AK14" s="189"/>
    </row>
    <row r="15" spans="1:37" ht="18.5" customHeight="1" x14ac:dyDescent="0.2">
      <c r="A15" s="124" t="s">
        <v>413</v>
      </c>
      <c r="C15" s="189" t="s">
        <v>422</v>
      </c>
      <c r="D15" s="189"/>
      <c r="E15" s="189"/>
      <c r="F15" s="189"/>
      <c r="G15" s="189"/>
      <c r="H15" s="189"/>
      <c r="I15" s="189"/>
      <c r="J15" s="189"/>
      <c r="K15" s="189"/>
      <c r="L15" s="189"/>
      <c r="M15" s="189"/>
      <c r="N15" s="189"/>
      <c r="O15" s="189"/>
      <c r="P15" s="189"/>
      <c r="Q15" s="189"/>
      <c r="R15" s="189"/>
      <c r="S15" s="189"/>
      <c r="T15" s="189"/>
      <c r="U15" s="189"/>
      <c r="V15" s="189"/>
      <c r="W15" s="189"/>
      <c r="X15" s="189"/>
      <c r="Y15" s="189"/>
      <c r="Z15" s="189"/>
      <c r="AA15" s="189"/>
      <c r="AB15" s="189"/>
      <c r="AC15" s="189"/>
      <c r="AD15" s="189"/>
      <c r="AE15" s="189"/>
      <c r="AF15" s="189"/>
      <c r="AG15" s="189"/>
      <c r="AH15" s="189"/>
      <c r="AI15" s="189"/>
      <c r="AJ15" s="189"/>
      <c r="AK15" s="189"/>
    </row>
    <row r="16" spans="1:37" ht="18.5" customHeight="1" x14ac:dyDescent="0.2">
      <c r="A16" s="124" t="s">
        <v>413</v>
      </c>
      <c r="C16" s="188" t="s">
        <v>423</v>
      </c>
      <c r="D16" s="188"/>
      <c r="E16" s="188"/>
      <c r="F16" s="188"/>
      <c r="G16" s="188"/>
      <c r="H16" s="188"/>
      <c r="I16" s="188"/>
      <c r="J16" s="188"/>
      <c r="K16" s="188"/>
      <c r="L16" s="188"/>
      <c r="M16" s="188"/>
      <c r="N16" s="188"/>
      <c r="O16" s="188"/>
      <c r="P16" s="188"/>
      <c r="Q16" s="188"/>
      <c r="R16" s="188"/>
      <c r="S16" s="188"/>
      <c r="T16" s="188"/>
      <c r="U16" s="188"/>
      <c r="V16" s="188"/>
      <c r="W16" s="188"/>
      <c r="X16" s="188"/>
      <c r="Y16" s="188"/>
      <c r="Z16" s="188"/>
      <c r="AA16" s="188"/>
      <c r="AB16" s="188"/>
      <c r="AC16" s="188"/>
      <c r="AD16" s="188"/>
      <c r="AE16" s="188"/>
      <c r="AF16" s="188"/>
      <c r="AG16" s="188"/>
      <c r="AH16" s="188"/>
      <c r="AI16" s="188"/>
      <c r="AJ16" s="188"/>
      <c r="AK16" s="188"/>
    </row>
    <row r="17" spans="1:37" ht="18.5" customHeight="1" x14ac:dyDescent="0.2">
      <c r="A17" s="124" t="s">
        <v>413</v>
      </c>
      <c r="C17" s="188" t="s">
        <v>424</v>
      </c>
      <c r="D17" s="188"/>
      <c r="E17" s="188"/>
      <c r="F17" s="188"/>
      <c r="G17" s="188"/>
      <c r="H17" s="188"/>
      <c r="I17" s="188"/>
      <c r="J17" s="188"/>
      <c r="K17" s="188"/>
      <c r="L17" s="188"/>
      <c r="M17" s="188"/>
      <c r="N17" s="188"/>
      <c r="O17" s="188"/>
      <c r="P17" s="188"/>
      <c r="Q17" s="188"/>
      <c r="R17" s="188"/>
      <c r="S17" s="188"/>
      <c r="T17" s="188"/>
      <c r="U17" s="188"/>
      <c r="V17" s="188"/>
      <c r="W17" s="188"/>
      <c r="X17" s="188"/>
      <c r="Y17" s="188"/>
      <c r="Z17" s="188"/>
      <c r="AA17" s="188"/>
      <c r="AB17" s="188"/>
      <c r="AC17" s="188"/>
      <c r="AD17" s="188"/>
      <c r="AE17" s="188"/>
      <c r="AF17" s="188"/>
      <c r="AG17" s="188"/>
      <c r="AH17" s="188"/>
      <c r="AI17" s="188"/>
      <c r="AJ17" s="188"/>
      <c r="AK17" s="188"/>
    </row>
    <row r="18" spans="1:37" ht="18.5" customHeight="1" x14ac:dyDescent="0.2">
      <c r="A18" s="124" t="s">
        <v>413</v>
      </c>
      <c r="C18" s="189" t="s">
        <v>425</v>
      </c>
      <c r="D18" s="189"/>
      <c r="E18" s="189"/>
      <c r="F18" s="189"/>
      <c r="G18" s="189"/>
      <c r="H18" s="189"/>
      <c r="I18" s="189"/>
      <c r="J18" s="189"/>
      <c r="K18" s="189"/>
      <c r="L18" s="189"/>
      <c r="M18" s="189"/>
      <c r="N18" s="189"/>
      <c r="O18" s="189"/>
      <c r="P18" s="189"/>
      <c r="Q18" s="189"/>
      <c r="R18" s="189"/>
      <c r="S18" s="189"/>
      <c r="T18" s="189"/>
      <c r="U18" s="189"/>
      <c r="V18" s="189"/>
      <c r="W18" s="189"/>
      <c r="X18" s="189"/>
      <c r="Y18" s="189"/>
      <c r="Z18" s="189"/>
      <c r="AA18" s="189"/>
      <c r="AB18" s="189"/>
      <c r="AC18" s="189"/>
      <c r="AD18" s="189"/>
      <c r="AE18" s="189"/>
      <c r="AF18" s="189"/>
      <c r="AG18" s="189"/>
      <c r="AH18" s="189"/>
      <c r="AI18" s="189"/>
      <c r="AJ18" s="189"/>
      <c r="AK18" s="189"/>
    </row>
    <row r="19" spans="1:37" ht="18.5" customHeight="1" x14ac:dyDescent="0.2">
      <c r="A19" s="124" t="s">
        <v>413</v>
      </c>
      <c r="C19" s="189" t="s">
        <v>426</v>
      </c>
      <c r="D19" s="189"/>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row>
    <row r="20" spans="1:37" ht="18.5" customHeight="1" x14ac:dyDescent="0.2">
      <c r="A20" s="124" t="s">
        <v>413</v>
      </c>
      <c r="B20" s="1" t="str">
        <f>IF(入力!$D$8=1,"","★")</f>
        <v>★</v>
      </c>
      <c r="C20" s="189" t="s">
        <v>427</v>
      </c>
      <c r="D20" s="189"/>
      <c r="E20" s="189"/>
      <c r="F20" s="189"/>
      <c r="G20" s="189"/>
      <c r="H20" s="189"/>
      <c r="I20" s="189"/>
      <c r="J20" s="189"/>
      <c r="K20" s="189"/>
      <c r="L20" s="189"/>
      <c r="M20" s="189"/>
      <c r="N20" s="189"/>
      <c r="O20" s="189"/>
      <c r="P20" s="189"/>
      <c r="Q20" s="189"/>
      <c r="R20" s="189"/>
      <c r="S20" s="189"/>
      <c r="T20" s="189"/>
      <c r="U20" s="189"/>
      <c r="V20" s="189"/>
      <c r="W20" s="189"/>
      <c r="X20" s="189"/>
      <c r="Y20" s="189"/>
      <c r="Z20" s="189"/>
      <c r="AA20" s="189"/>
      <c r="AB20" s="189"/>
      <c r="AC20" s="189"/>
      <c r="AD20" s="189"/>
      <c r="AE20" s="189"/>
      <c r="AF20" s="189"/>
      <c r="AG20" s="189"/>
      <c r="AH20" s="189"/>
      <c r="AI20" s="189"/>
      <c r="AJ20" s="189"/>
      <c r="AK20" s="189"/>
    </row>
    <row r="21" spans="1:37" ht="18.5" customHeight="1" x14ac:dyDescent="0.2">
      <c r="A21" s="124" t="s">
        <v>413</v>
      </c>
      <c r="B21" s="1" t="str">
        <f>IF(入力!$D$8=1,"","★")</f>
        <v>★</v>
      </c>
      <c r="C21" s="189" t="s">
        <v>428</v>
      </c>
      <c r="D21" s="189"/>
      <c r="E21" s="189"/>
      <c r="F21" s="189"/>
      <c r="G21" s="189"/>
      <c r="H21" s="189"/>
      <c r="I21" s="189"/>
      <c r="J21" s="189"/>
      <c r="K21" s="189"/>
      <c r="L21" s="189"/>
      <c r="M21" s="189"/>
      <c r="N21" s="189"/>
      <c r="O21" s="189"/>
      <c r="P21" s="189"/>
      <c r="Q21" s="189"/>
      <c r="R21" s="189"/>
      <c r="S21" s="189"/>
      <c r="T21" s="189"/>
      <c r="U21" s="189"/>
      <c r="V21" s="189"/>
      <c r="W21" s="189"/>
      <c r="X21" s="189"/>
      <c r="Y21" s="189"/>
      <c r="Z21" s="189"/>
      <c r="AA21" s="189"/>
      <c r="AB21" s="189"/>
      <c r="AC21" s="189"/>
      <c r="AD21" s="189"/>
      <c r="AE21" s="189"/>
      <c r="AF21" s="189"/>
      <c r="AG21" s="189"/>
      <c r="AH21" s="189"/>
      <c r="AI21" s="189"/>
      <c r="AJ21" s="189"/>
      <c r="AK21" s="189"/>
    </row>
    <row r="22" spans="1:37" ht="18.5" customHeight="1" x14ac:dyDescent="0.2">
      <c r="A22" s="124" t="s">
        <v>413</v>
      </c>
      <c r="B22" s="1" t="str">
        <f>IF(入力!$D$8=1,"","★")</f>
        <v>★</v>
      </c>
      <c r="C22" s="188" t="s">
        <v>429</v>
      </c>
      <c r="D22" s="188"/>
      <c r="E22" s="188"/>
      <c r="F22" s="188"/>
      <c r="G22" s="188"/>
      <c r="H22" s="188"/>
      <c r="I22" s="188"/>
      <c r="J22" s="188"/>
      <c r="K22" s="188"/>
      <c r="L22" s="188"/>
      <c r="M22" s="188"/>
      <c r="N22" s="188"/>
      <c r="O22" s="188"/>
      <c r="P22" s="188"/>
      <c r="Q22" s="188"/>
      <c r="R22" s="188"/>
      <c r="S22" s="188"/>
      <c r="T22" s="188"/>
      <c r="U22" s="188"/>
      <c r="V22" s="188"/>
      <c r="W22" s="188"/>
      <c r="X22" s="188"/>
      <c r="Y22" s="188"/>
      <c r="Z22" s="188"/>
      <c r="AA22" s="188"/>
      <c r="AB22" s="188"/>
      <c r="AC22" s="188"/>
      <c r="AD22" s="188"/>
      <c r="AE22" s="188"/>
      <c r="AF22" s="188"/>
      <c r="AG22" s="188"/>
      <c r="AH22" s="188"/>
      <c r="AI22" s="188"/>
      <c r="AJ22" s="188"/>
      <c r="AK22" s="188"/>
    </row>
    <row r="23" spans="1:37" ht="18.5" customHeight="1" x14ac:dyDescent="0.2">
      <c r="A23" s="124" t="s">
        <v>413</v>
      </c>
      <c r="B23" s="1" t="str">
        <f>IF(入力!$D$8=1,"","★")</f>
        <v>★</v>
      </c>
      <c r="C23" s="188" t="s">
        <v>430</v>
      </c>
      <c r="D23" s="188"/>
      <c r="E23" s="188"/>
      <c r="F23" s="188"/>
      <c r="G23" s="188"/>
      <c r="H23" s="188"/>
      <c r="I23" s="188"/>
      <c r="J23" s="188"/>
      <c r="K23" s="188"/>
      <c r="L23" s="188"/>
      <c r="M23" s="188"/>
      <c r="N23" s="188"/>
      <c r="O23" s="188"/>
      <c r="P23" s="188"/>
      <c r="Q23" s="188"/>
      <c r="R23" s="188"/>
      <c r="S23" s="188"/>
      <c r="T23" s="188"/>
      <c r="U23" s="188"/>
      <c r="V23" s="188"/>
      <c r="W23" s="188"/>
      <c r="X23" s="188"/>
      <c r="Y23" s="188"/>
      <c r="Z23" s="188"/>
      <c r="AA23" s="188"/>
      <c r="AB23" s="188"/>
      <c r="AC23" s="188"/>
      <c r="AD23" s="188"/>
      <c r="AE23" s="188"/>
      <c r="AF23" s="188"/>
      <c r="AG23" s="188"/>
      <c r="AH23" s="188"/>
      <c r="AI23" s="188"/>
      <c r="AJ23" s="188"/>
      <c r="AK23" s="188"/>
    </row>
    <row r="24" spans="1:37" ht="18.5" customHeight="1" x14ac:dyDescent="0.2">
      <c r="A24" s="124" t="s">
        <v>413</v>
      </c>
      <c r="B24" s="1" t="str">
        <f>IF(入力!$D$8=1,"","★")</f>
        <v>★</v>
      </c>
      <c r="C24" s="189" t="s">
        <v>431</v>
      </c>
      <c r="D24" s="189"/>
      <c r="E24" s="189"/>
      <c r="F24" s="189"/>
      <c r="G24" s="189"/>
      <c r="H24" s="189"/>
      <c r="I24" s="189"/>
      <c r="J24" s="189"/>
      <c r="K24" s="189"/>
      <c r="L24" s="189"/>
      <c r="M24" s="189"/>
      <c r="N24" s="189"/>
      <c r="O24" s="189"/>
      <c r="P24" s="189"/>
      <c r="Q24" s="189"/>
      <c r="R24" s="189"/>
      <c r="S24" s="189"/>
      <c r="T24" s="189"/>
      <c r="U24" s="189"/>
      <c r="V24" s="189"/>
      <c r="W24" s="189"/>
      <c r="X24" s="189"/>
      <c r="Y24" s="189"/>
      <c r="Z24" s="189"/>
      <c r="AA24" s="189"/>
      <c r="AB24" s="189"/>
      <c r="AC24" s="189"/>
      <c r="AD24" s="189"/>
      <c r="AE24" s="189"/>
      <c r="AF24" s="189"/>
      <c r="AG24" s="189"/>
      <c r="AH24" s="189"/>
      <c r="AI24" s="189"/>
      <c r="AJ24" s="189"/>
      <c r="AK24" s="189"/>
    </row>
    <row r="25" spans="1:37" ht="18.5" customHeight="1" x14ac:dyDescent="0.2">
      <c r="A25" s="124" t="s">
        <v>413</v>
      </c>
      <c r="B25" s="1" t="str">
        <f>IF(入力!$D$8=1,"","★")</f>
        <v>★</v>
      </c>
      <c r="C25" s="189" t="s">
        <v>432</v>
      </c>
      <c r="D25" s="189"/>
      <c r="E25" s="189"/>
      <c r="F25" s="189"/>
      <c r="G25" s="189"/>
      <c r="H25" s="189"/>
      <c r="I25" s="189"/>
      <c r="J25" s="189"/>
      <c r="K25" s="189"/>
      <c r="L25" s="189"/>
      <c r="M25" s="189"/>
      <c r="N25" s="189"/>
      <c r="O25" s="189"/>
      <c r="P25" s="189"/>
      <c r="Q25" s="189"/>
      <c r="R25" s="189"/>
      <c r="S25" s="189"/>
      <c r="T25" s="189"/>
      <c r="U25" s="189"/>
      <c r="V25" s="189"/>
      <c r="W25" s="189"/>
      <c r="X25" s="189"/>
      <c r="Y25" s="189"/>
      <c r="Z25" s="189"/>
      <c r="AA25" s="189"/>
      <c r="AB25" s="189"/>
      <c r="AC25" s="189"/>
      <c r="AD25" s="189"/>
      <c r="AE25" s="189"/>
      <c r="AF25" s="189"/>
      <c r="AG25" s="189"/>
      <c r="AH25" s="189"/>
      <c r="AI25" s="189"/>
      <c r="AJ25" s="189"/>
      <c r="AK25" s="189"/>
    </row>
    <row r="26" spans="1:37" ht="18.5" customHeight="1" x14ac:dyDescent="0.2">
      <c r="A26" s="124" t="s">
        <v>413</v>
      </c>
      <c r="B26" s="1" t="str">
        <f>IF(入力!$D$8=1,"","★")</f>
        <v>★</v>
      </c>
      <c r="C26" s="188" t="s">
        <v>433</v>
      </c>
      <c r="D26" s="188"/>
      <c r="E26" s="188"/>
      <c r="F26" s="188"/>
      <c r="G26" s="188"/>
      <c r="H26" s="188"/>
      <c r="I26" s="188"/>
      <c r="J26" s="188"/>
      <c r="K26" s="188"/>
      <c r="L26" s="188"/>
      <c r="M26" s="188"/>
      <c r="N26" s="188"/>
      <c r="O26" s="188"/>
      <c r="P26" s="188"/>
      <c r="Q26" s="188"/>
      <c r="R26" s="188"/>
      <c r="S26" s="188"/>
      <c r="T26" s="188"/>
      <c r="U26" s="188"/>
      <c r="V26" s="188"/>
      <c r="W26" s="188"/>
      <c r="X26" s="188"/>
      <c r="Y26" s="188"/>
      <c r="Z26" s="188"/>
      <c r="AA26" s="188"/>
      <c r="AB26" s="188"/>
      <c r="AC26" s="188"/>
      <c r="AD26" s="188"/>
      <c r="AE26" s="188"/>
      <c r="AF26" s="188"/>
      <c r="AG26" s="188"/>
      <c r="AH26" s="188"/>
      <c r="AI26" s="188"/>
      <c r="AJ26" s="188"/>
      <c r="AK26" s="188"/>
    </row>
    <row r="27" spans="1:37" ht="18.5" customHeight="1" x14ac:dyDescent="0.2">
      <c r="A27" s="124" t="s">
        <v>413</v>
      </c>
      <c r="B27" s="1" t="str">
        <f>IF(入力!$D$8=1,"","★")</f>
        <v>★</v>
      </c>
      <c r="C27" s="188" t="s">
        <v>434</v>
      </c>
      <c r="D27" s="188"/>
      <c r="E27" s="188"/>
      <c r="F27" s="188"/>
      <c r="G27" s="188"/>
      <c r="H27" s="188"/>
      <c r="I27" s="188"/>
      <c r="J27" s="188"/>
      <c r="K27" s="188"/>
      <c r="L27" s="188"/>
      <c r="M27" s="188"/>
      <c r="N27" s="188"/>
      <c r="O27" s="188"/>
      <c r="P27" s="188"/>
      <c r="Q27" s="188"/>
      <c r="R27" s="188"/>
      <c r="S27" s="188"/>
      <c r="T27" s="188"/>
      <c r="U27" s="188"/>
      <c r="V27" s="188"/>
      <c r="W27" s="188"/>
      <c r="X27" s="188"/>
      <c r="Y27" s="188"/>
      <c r="Z27" s="188"/>
      <c r="AA27" s="188"/>
      <c r="AB27" s="188"/>
      <c r="AC27" s="188"/>
      <c r="AD27" s="188"/>
      <c r="AE27" s="188"/>
      <c r="AF27" s="188"/>
      <c r="AG27" s="188"/>
      <c r="AH27" s="188"/>
      <c r="AI27" s="188"/>
      <c r="AJ27" s="188"/>
      <c r="AK27" s="188"/>
    </row>
    <row r="28" spans="1:37" ht="18.5" customHeight="1" x14ac:dyDescent="0.2">
      <c r="A28" s="124" t="s">
        <v>413</v>
      </c>
      <c r="B28" s="1" t="str">
        <f>IF(入力!$D$8=1,"","★")</f>
        <v>★</v>
      </c>
      <c r="C28" s="188" t="s">
        <v>435</v>
      </c>
      <c r="D28" s="188"/>
      <c r="E28" s="188"/>
      <c r="F28" s="188"/>
      <c r="G28" s="188"/>
      <c r="H28" s="188"/>
      <c r="I28" s="188"/>
      <c r="J28" s="188"/>
      <c r="K28" s="188"/>
      <c r="L28" s="188"/>
      <c r="M28" s="188"/>
      <c r="N28" s="188"/>
      <c r="O28" s="188"/>
      <c r="P28" s="188"/>
      <c r="Q28" s="188"/>
      <c r="R28" s="188"/>
      <c r="S28" s="188"/>
      <c r="T28" s="188"/>
      <c r="U28" s="188"/>
      <c r="V28" s="188"/>
      <c r="W28" s="188"/>
      <c r="X28" s="188"/>
      <c r="Y28" s="188"/>
      <c r="Z28" s="188"/>
      <c r="AA28" s="188"/>
      <c r="AB28" s="188"/>
      <c r="AC28" s="188"/>
      <c r="AD28" s="188"/>
      <c r="AE28" s="188"/>
      <c r="AF28" s="188"/>
      <c r="AG28" s="188"/>
      <c r="AH28" s="188"/>
      <c r="AI28" s="188"/>
      <c r="AJ28" s="188"/>
      <c r="AK28" s="188"/>
    </row>
    <row r="29" spans="1:37" ht="18.5" customHeight="1" x14ac:dyDescent="0.2">
      <c r="A29" s="124" t="s">
        <v>413</v>
      </c>
      <c r="B29" s="1" t="str">
        <f>IF(入力!$D$8=1,"","★")</f>
        <v>★</v>
      </c>
      <c r="C29" s="188" t="s">
        <v>436</v>
      </c>
      <c r="D29" s="188"/>
      <c r="E29" s="188"/>
      <c r="F29" s="188"/>
      <c r="G29" s="188"/>
      <c r="H29" s="188"/>
      <c r="I29" s="188"/>
      <c r="J29" s="188"/>
      <c r="K29" s="188"/>
      <c r="L29" s="188"/>
      <c r="M29" s="188"/>
      <c r="N29" s="188"/>
      <c r="O29" s="188"/>
      <c r="P29" s="188"/>
      <c r="Q29" s="188"/>
      <c r="R29" s="188"/>
      <c r="S29" s="188"/>
      <c r="T29" s="188"/>
      <c r="U29" s="188"/>
      <c r="V29" s="188"/>
      <c r="W29" s="188"/>
      <c r="X29" s="188"/>
      <c r="Y29" s="188"/>
      <c r="Z29" s="188"/>
      <c r="AA29" s="188"/>
      <c r="AB29" s="188"/>
      <c r="AC29" s="188"/>
      <c r="AD29" s="188"/>
      <c r="AE29" s="188"/>
      <c r="AF29" s="188"/>
      <c r="AG29" s="188"/>
      <c r="AH29" s="188"/>
      <c r="AI29" s="188"/>
      <c r="AJ29" s="188"/>
      <c r="AK29" s="188"/>
    </row>
    <row r="30" spans="1:37" ht="18.5" customHeight="1" x14ac:dyDescent="0.2">
      <c r="A30" s="124" t="s">
        <v>413</v>
      </c>
      <c r="B30" s="1" t="str">
        <f>IF(入力!$D$8=1,"","★")</f>
        <v>★</v>
      </c>
      <c r="C30" s="188" t="s">
        <v>437</v>
      </c>
      <c r="D30" s="188"/>
      <c r="E30" s="188"/>
      <c r="F30" s="188"/>
      <c r="G30" s="188"/>
      <c r="H30" s="188"/>
      <c r="I30" s="188"/>
      <c r="J30" s="188"/>
      <c r="K30" s="188"/>
      <c r="L30" s="188"/>
      <c r="M30" s="188"/>
      <c r="N30" s="188"/>
      <c r="O30" s="188"/>
      <c r="P30" s="188"/>
      <c r="Q30" s="188"/>
      <c r="R30" s="188"/>
      <c r="S30" s="188"/>
      <c r="T30" s="188"/>
      <c r="U30" s="188"/>
      <c r="V30" s="188"/>
      <c r="W30" s="188"/>
      <c r="X30" s="188"/>
      <c r="Y30" s="188"/>
      <c r="Z30" s="188"/>
      <c r="AA30" s="188"/>
      <c r="AB30" s="188"/>
      <c r="AC30" s="188"/>
      <c r="AD30" s="188"/>
      <c r="AE30" s="188"/>
      <c r="AF30" s="188"/>
      <c r="AG30" s="188"/>
      <c r="AH30" s="188"/>
      <c r="AI30" s="188"/>
      <c r="AJ30" s="188"/>
      <c r="AK30" s="188"/>
    </row>
    <row r="31" spans="1:37" ht="18.5" customHeight="1" x14ac:dyDescent="0.2">
      <c r="A31" s="124" t="s">
        <v>413</v>
      </c>
      <c r="B31" s="1" t="str">
        <f>IF(入力!$D$8=1,"","★")</f>
        <v>★</v>
      </c>
      <c r="C31" s="188" t="s">
        <v>438</v>
      </c>
      <c r="D31" s="188"/>
      <c r="E31" s="188"/>
      <c r="F31" s="188"/>
      <c r="G31" s="188"/>
      <c r="H31" s="188"/>
      <c r="I31" s="188"/>
      <c r="J31" s="188"/>
      <c r="K31" s="188"/>
      <c r="L31" s="188"/>
      <c r="M31" s="188"/>
      <c r="N31" s="188"/>
      <c r="O31" s="188"/>
      <c r="P31" s="188"/>
      <c r="Q31" s="188"/>
      <c r="R31" s="188"/>
      <c r="S31" s="188"/>
      <c r="T31" s="188"/>
      <c r="U31" s="188"/>
      <c r="V31" s="188"/>
      <c r="W31" s="188"/>
      <c r="X31" s="188"/>
      <c r="Y31" s="188"/>
      <c r="Z31" s="188"/>
      <c r="AA31" s="188"/>
      <c r="AB31" s="188"/>
      <c r="AC31" s="188"/>
      <c r="AD31" s="188"/>
      <c r="AE31" s="188"/>
      <c r="AF31" s="188"/>
      <c r="AG31" s="188"/>
      <c r="AH31" s="188"/>
      <c r="AI31" s="188"/>
      <c r="AJ31" s="188"/>
      <c r="AK31" s="188"/>
    </row>
    <row r="32" spans="1:37" ht="18.5" customHeight="1" x14ac:dyDescent="0.2">
      <c r="A32" s="124" t="s">
        <v>413</v>
      </c>
      <c r="B32" s="1" t="str">
        <f>IF(入力!$D$8=1,"","★")</f>
        <v>★</v>
      </c>
      <c r="C32" s="188" t="s">
        <v>439</v>
      </c>
      <c r="D32" s="188"/>
      <c r="E32" s="188"/>
      <c r="F32" s="188"/>
      <c r="G32" s="188"/>
      <c r="H32" s="188"/>
      <c r="I32" s="188"/>
      <c r="J32" s="188"/>
      <c r="K32" s="188"/>
      <c r="L32" s="188"/>
      <c r="M32" s="188"/>
      <c r="N32" s="188"/>
      <c r="O32" s="188"/>
      <c r="P32" s="188"/>
      <c r="Q32" s="188"/>
      <c r="R32" s="188"/>
      <c r="S32" s="188"/>
      <c r="T32" s="188"/>
      <c r="U32" s="188"/>
      <c r="V32" s="188"/>
      <c r="W32" s="188"/>
      <c r="X32" s="188"/>
      <c r="Y32" s="188"/>
      <c r="Z32" s="188"/>
      <c r="AA32" s="188"/>
      <c r="AB32" s="188"/>
      <c r="AC32" s="188"/>
      <c r="AD32" s="188"/>
      <c r="AE32" s="188"/>
      <c r="AF32" s="188"/>
      <c r="AG32" s="188"/>
      <c r="AH32" s="188"/>
      <c r="AI32" s="188"/>
      <c r="AJ32" s="188"/>
      <c r="AK32" s="188"/>
    </row>
    <row r="33" spans="1:37" ht="18.5" customHeight="1" x14ac:dyDescent="0.2">
      <c r="A33" s="124" t="s">
        <v>413</v>
      </c>
      <c r="B33" s="1" t="str">
        <f>IF(入力!$D$8=1,"","★")</f>
        <v>★</v>
      </c>
      <c r="C33" s="188" t="s">
        <v>440</v>
      </c>
      <c r="D33" s="188"/>
      <c r="E33" s="188"/>
      <c r="F33" s="188"/>
      <c r="G33" s="188"/>
      <c r="H33" s="188"/>
      <c r="I33" s="188"/>
      <c r="J33" s="188"/>
      <c r="K33" s="188"/>
      <c r="L33" s="188"/>
      <c r="M33" s="188"/>
      <c r="N33" s="188"/>
      <c r="O33" s="188"/>
      <c r="P33" s="188"/>
      <c r="Q33" s="188"/>
      <c r="R33" s="188"/>
      <c r="S33" s="188"/>
      <c r="T33" s="188"/>
      <c r="U33" s="188"/>
      <c r="V33" s="188"/>
      <c r="W33" s="188"/>
      <c r="X33" s="188"/>
      <c r="Y33" s="188"/>
      <c r="Z33" s="188"/>
      <c r="AA33" s="188"/>
      <c r="AB33" s="188"/>
      <c r="AC33" s="188"/>
      <c r="AD33" s="188"/>
      <c r="AE33" s="188"/>
      <c r="AF33" s="188"/>
      <c r="AG33" s="188"/>
      <c r="AH33" s="188"/>
      <c r="AI33" s="188"/>
      <c r="AJ33" s="188"/>
      <c r="AK33" s="188"/>
    </row>
    <row r="34" spans="1:37" ht="18.5" customHeight="1" x14ac:dyDescent="0.2">
      <c r="A34" s="124" t="s">
        <v>413</v>
      </c>
      <c r="C34" s="188" t="s">
        <v>441</v>
      </c>
      <c r="D34" s="188"/>
      <c r="E34" s="188"/>
      <c r="F34" s="188"/>
      <c r="G34" s="188"/>
      <c r="H34" s="188"/>
      <c r="I34" s="188"/>
      <c r="J34" s="188"/>
      <c r="K34" s="188"/>
      <c r="L34" s="188"/>
      <c r="M34" s="188"/>
      <c r="N34" s="188"/>
      <c r="O34" s="188"/>
      <c r="P34" s="188"/>
      <c r="Q34" s="188"/>
      <c r="R34" s="188"/>
      <c r="S34" s="188"/>
      <c r="T34" s="188"/>
      <c r="U34" s="188"/>
      <c r="V34" s="188"/>
      <c r="W34" s="188"/>
      <c r="X34" s="188"/>
      <c r="Y34" s="188"/>
      <c r="Z34" s="188"/>
      <c r="AA34" s="188"/>
      <c r="AB34" s="188"/>
      <c r="AC34" s="188"/>
      <c r="AD34" s="188"/>
      <c r="AE34" s="188"/>
      <c r="AF34" s="188"/>
      <c r="AG34" s="188"/>
      <c r="AH34" s="188"/>
      <c r="AI34" s="188"/>
      <c r="AJ34" s="188"/>
      <c r="AK34" s="188"/>
    </row>
    <row r="35" spans="1:37" ht="18.5" customHeight="1" x14ac:dyDescent="0.2">
      <c r="A35" s="124" t="s">
        <v>413</v>
      </c>
      <c r="C35" s="188" t="s">
        <v>442</v>
      </c>
      <c r="D35" s="188"/>
      <c r="E35" s="188"/>
      <c r="F35" s="188"/>
      <c r="G35" s="188"/>
      <c r="H35" s="188"/>
      <c r="I35" s="188"/>
      <c r="J35" s="188"/>
      <c r="K35" s="188"/>
      <c r="L35" s="188"/>
      <c r="M35" s="188"/>
      <c r="N35" s="188"/>
      <c r="O35" s="188"/>
      <c r="P35" s="188"/>
      <c r="Q35" s="188"/>
      <c r="R35" s="188"/>
      <c r="S35" s="188"/>
      <c r="T35" s="188"/>
      <c r="U35" s="188"/>
      <c r="V35" s="188"/>
      <c r="W35" s="188"/>
      <c r="X35" s="188"/>
      <c r="Y35" s="188"/>
      <c r="Z35" s="188"/>
      <c r="AA35" s="188"/>
      <c r="AB35" s="188"/>
      <c r="AC35" s="188"/>
      <c r="AD35" s="188"/>
      <c r="AE35" s="188"/>
      <c r="AF35" s="188"/>
      <c r="AG35" s="188"/>
      <c r="AH35" s="188"/>
      <c r="AI35" s="188"/>
      <c r="AJ35" s="188"/>
      <c r="AK35" s="188"/>
    </row>
    <row r="36" spans="1:37" ht="18.5" customHeight="1" x14ac:dyDescent="0.2">
      <c r="A36" s="1" t="str">
        <f>IF(入力!$D$8=1,"","★は、事業所ごとに作成する書類を示す。")</f>
        <v>★は、事業所ごとに作成する書類を示す。</v>
      </c>
    </row>
    <row r="37" spans="1:37" ht="18.5" customHeight="1" x14ac:dyDescent="0.2"/>
    <row r="38" spans="1:37" ht="18.5" customHeight="1" x14ac:dyDescent="0.2"/>
    <row r="39" spans="1:37" ht="18.5" customHeight="1" x14ac:dyDescent="0.2"/>
    <row r="40" spans="1:37" ht="18.5" customHeight="1" x14ac:dyDescent="0.2"/>
    <row r="41" spans="1:37" ht="18.5" customHeight="1" x14ac:dyDescent="0.2"/>
    <row r="42" spans="1:37" ht="18.5" customHeight="1" x14ac:dyDescent="0.2"/>
    <row r="43" spans="1:37" ht="18.5" customHeight="1" x14ac:dyDescent="0.2"/>
    <row r="44" spans="1:37" ht="18.5" customHeight="1" x14ac:dyDescent="0.2"/>
    <row r="45" spans="1:37" ht="18.5" customHeight="1" x14ac:dyDescent="0.2"/>
    <row r="46" spans="1:37" ht="18.5" customHeight="1" x14ac:dyDescent="0.2"/>
    <row r="47" spans="1:37" ht="18.5" customHeight="1" x14ac:dyDescent="0.2"/>
    <row r="48" spans="1:37" ht="18.5" customHeight="1" x14ac:dyDescent="0.2"/>
    <row r="49" ht="18.5" customHeight="1" x14ac:dyDescent="0.2"/>
    <row r="50" ht="18.5" customHeight="1" x14ac:dyDescent="0.2"/>
  </sheetData>
  <sheetProtection sheet="1" objects="1" scenarios="1" selectLockedCells="1"/>
  <mergeCells count="33">
    <mergeCell ref="C15:AK15"/>
    <mergeCell ref="C3:AK3"/>
    <mergeCell ref="C5:AK5"/>
    <mergeCell ref="C6:AK6"/>
    <mergeCell ref="C7:AK7"/>
    <mergeCell ref="C9:AK9"/>
    <mergeCell ref="C8:AK8"/>
    <mergeCell ref="C10:AK10"/>
    <mergeCell ref="C11:AK11"/>
    <mergeCell ref="C12:AK12"/>
    <mergeCell ref="C13:AK13"/>
    <mergeCell ref="C14:AK14"/>
    <mergeCell ref="C4:AK4"/>
    <mergeCell ref="C27:AK27"/>
    <mergeCell ref="C16:AK16"/>
    <mergeCell ref="C17:AK17"/>
    <mergeCell ref="C18:AK18"/>
    <mergeCell ref="C19:AK19"/>
    <mergeCell ref="C20:AK20"/>
    <mergeCell ref="C21:AK21"/>
    <mergeCell ref="C22:AK22"/>
    <mergeCell ref="C23:AK23"/>
    <mergeCell ref="C24:AK24"/>
    <mergeCell ref="C25:AK25"/>
    <mergeCell ref="C26:AK26"/>
    <mergeCell ref="C34:AK34"/>
    <mergeCell ref="C35:AK35"/>
    <mergeCell ref="C28:AK28"/>
    <mergeCell ref="C29:AK29"/>
    <mergeCell ref="C30:AK30"/>
    <mergeCell ref="C31:AK31"/>
    <mergeCell ref="C32:AK32"/>
    <mergeCell ref="C33:AK33"/>
  </mergeCells>
  <phoneticPr fontId="1"/>
  <hyperlinks>
    <hyperlink ref="C3:AK3" location="様式14!A8" display="様式第14「保安機関認定更新申請書」"/>
    <hyperlink ref="C5:AK5" location="証紙貼付!A1" display="滋賀県収入証紙"/>
    <hyperlink ref="C6:AK6" location="様式13!A2" display="様式第13「保安業務計画書」"/>
    <hyperlink ref="C7:AK7" location="'滋様13-1'!A3" display="滋LP様式第13-1「保安機関の説明書」"/>
    <hyperlink ref="C9:AK9" location="'滋様13-2'!A3" display="滋LP様式第13-2「事業所の位置及び緊急時対応を行おうとする一般消費者等の範囲を示した図面」"/>
    <hyperlink ref="C10:AK10" location="'滋様13-3'!A3" display="滋LP様式第13-3「緊急時対応の方法を説明した書面」"/>
    <hyperlink ref="C12:AK12" location="'滋様13-4'!A4" display="滋LP様式第13-4「液化石油ガスによる災害により支払うことのある損害賠償の支払い能力を証する書面」"/>
    <hyperlink ref="C14:AK14" location="'滋様13-5'!A4" display="滋LP様式第13-5「役員及び規則第33条に定める構成員の構成を説明した書面」"/>
    <hyperlink ref="C15:AK15" location="'滋様13-6'!A4" display="滋LP様式第13-6「保安業務以外の業務の種類及び概要を記載した書面」"/>
    <hyperlink ref="C18:AK18" location="'滋様13-7'!A3" display="滋LP様式第13-7「欠格条項に該当しないことの誓約書(法人用)」"/>
    <hyperlink ref="C19:AK19" location="'滋様13-8'!A3" display="滋LP様式第13-8「欠格条項に該当しないことの誓約書(個人用)」"/>
    <hyperlink ref="C20:AK20" location="'滋様13-9'!A2" display="滋LP様式第13-9「保安業務に係る技術的能力の算定書」"/>
    <hyperlink ref="C21:AK21" location="'滋様13-10'!A3" display="滋LP様式第13-10「保安業務資格者名簿および在籍証明書」"/>
    <hyperlink ref="C24:AK24" location="'滋様13-11'!A3" display="滋LP様式第13-11「実務経験を必要とする保安業務資格者の実務経験を証する書面」"/>
    <hyperlink ref="C25:AK25" location="'滋様13-12'!A3" display="滋LP様式第13-12「保安業務用機器の専有証明書」"/>
    <hyperlink ref="C8:AK8" location="'滋様13-1別'!A6" display="滋LP様式第13-1別紙「他の液化石油ガス販売事業者から委託を受ける保安業務の状況」"/>
    <hyperlink ref="C4:AK4" location="様式14別紙!A1" display="様式第14別紙"/>
  </hyperlinks>
  <pageMargins left="1.1023622047244095" right="1.1023622047244095" top="1.3779527559055118" bottom="1.3779527559055118" header="0.31496062992125984" footer="0.31496062992125984"/>
  <pageSetup paperSize="9" scale="98"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6" id="{6EB14D6C-3A20-4AB7-8DA5-3CCBCB8B498A}">
            <xm:f>'滋様13-5'!$I$1="提出不要"</xm:f>
            <x14:dxf>
              <font>
                <strike/>
                <color theme="0" tint="-0.24994659260841701"/>
              </font>
            </x14:dxf>
          </x14:cfRule>
          <xm:sqref>A14:C14 A16:C17</xm:sqref>
        </x14:conditionalFormatting>
        <x14:conditionalFormatting xmlns:xm="http://schemas.microsoft.com/office/excel/2006/main">
          <x14:cfRule type="expression" priority="14" id="{4101434E-F25D-41D5-8C21-178FE84E6D4C}">
            <xm:f>'滋様13-8'!$I$1="提出不要"</xm:f>
            <x14:dxf>
              <font>
                <strike/>
                <color theme="0" tint="-0.24994659260841701"/>
              </font>
            </x14:dxf>
          </x14:cfRule>
          <xm:sqref>A19:C19</xm:sqref>
        </x14:conditionalFormatting>
        <x14:conditionalFormatting xmlns:xm="http://schemas.microsoft.com/office/excel/2006/main">
          <x14:cfRule type="expression" priority="13" id="{53508E76-31D1-49DF-963D-202F13FFBA0D}">
            <xm:f>'滋様13-11'!$I$1="提出不要"</xm:f>
            <x14:dxf>
              <font>
                <strike/>
                <color theme="0" tint="-0.24994659260841701"/>
              </font>
            </x14:dxf>
          </x14:cfRule>
          <xm:sqref>A24:C24</xm:sqref>
        </x14:conditionalFormatting>
        <x14:conditionalFormatting xmlns:xm="http://schemas.microsoft.com/office/excel/2006/main">
          <x14:cfRule type="expression" priority="12" id="{BFF024CA-D5ED-459C-B41F-2AF9031AAB8C}">
            <xm:f>'滋様13-9'!$N$168=0</xm:f>
            <x14:dxf>
              <font>
                <strike/>
                <color theme="0" tint="-0.24994659260841701"/>
              </font>
            </x14:dxf>
          </x14:cfRule>
          <xm:sqref>A26:C28</xm:sqref>
        </x14:conditionalFormatting>
        <x14:conditionalFormatting xmlns:xm="http://schemas.microsoft.com/office/excel/2006/main">
          <x14:cfRule type="expression" priority="10" id="{98D55F9B-B49F-4E99-B35B-E78E76D5E2F8}">
            <xm:f>'滋様13-9'!$W$168=0</xm:f>
            <x14:dxf>
              <font>
                <strike/>
                <color theme="0" tint="-0.24994659260841701"/>
              </font>
            </x14:dxf>
          </x14:cfRule>
          <xm:sqref>A29:C29</xm:sqref>
        </x14:conditionalFormatting>
        <x14:conditionalFormatting xmlns:xm="http://schemas.microsoft.com/office/excel/2006/main">
          <x14:cfRule type="expression" priority="9" id="{245C8474-0445-4A32-82D7-AA70B42D4A7B}">
            <xm:f>'滋様13-9'!$AF$168=0</xm:f>
            <x14:dxf>
              <font>
                <strike/>
                <color theme="0" tint="-0.24994659260841701"/>
              </font>
            </x14:dxf>
          </x14:cfRule>
          <xm:sqref>A30:C30</xm:sqref>
        </x14:conditionalFormatting>
        <x14:conditionalFormatting xmlns:xm="http://schemas.microsoft.com/office/excel/2006/main">
          <x14:cfRule type="expression" priority="8" id="{5493009A-1FD8-41A9-88EF-A8904FB56A52}">
            <xm:f>'滋様13-9'!$N$178=0</xm:f>
            <x14:dxf>
              <font>
                <strike/>
                <color theme="0" tint="-0.24994659260841701"/>
              </font>
            </x14:dxf>
          </x14:cfRule>
          <xm:sqref>A31:C31</xm:sqref>
        </x14:conditionalFormatting>
        <x14:conditionalFormatting xmlns:xm="http://schemas.microsoft.com/office/excel/2006/main">
          <x14:cfRule type="expression" priority="7" id="{C78336F6-1A07-4040-8845-BFBAC9081863}">
            <xm:f>'滋様13-9'!$W$178=0</xm:f>
            <x14:dxf>
              <font>
                <strike/>
                <color theme="0" tint="-0.24994659260841701"/>
              </font>
            </x14:dxf>
          </x14:cfRule>
          <xm:sqref>A32:C32</xm:sqref>
        </x14:conditionalFormatting>
        <x14:conditionalFormatting xmlns:xm="http://schemas.microsoft.com/office/excel/2006/main">
          <x14:cfRule type="expression" priority="6" id="{A051D1DC-E8E6-4CA6-A47E-9AB373531984}">
            <xm:f>'滋様13-9'!$AF$178=0</xm:f>
            <x14:dxf>
              <font>
                <strike/>
                <color theme="0" tint="-0.24994659260841701"/>
              </font>
            </x14:dxf>
          </x14:cfRule>
          <xm:sqref>A33:C33</xm:sqref>
        </x14:conditionalFormatting>
        <x14:conditionalFormatting xmlns:xm="http://schemas.microsoft.com/office/excel/2006/main">
          <x14:cfRule type="expression" priority="5" id="{17B6A154-BE3A-4CAD-A4F1-DECBA61281C5}">
            <xm:f>'滋様13-1別'!$B$1="提出不要"</xm:f>
            <x14:dxf>
              <font>
                <strike/>
                <color theme="0" tint="-0.24994659260841701"/>
              </font>
            </x14:dxf>
          </x14:cfRule>
          <xm:sqref>A8:C8</xm:sqref>
        </x14:conditionalFormatting>
        <x14:conditionalFormatting xmlns:xm="http://schemas.microsoft.com/office/excel/2006/main">
          <x14:cfRule type="expression" priority="4" id="{C1C84AD8-CB37-466F-9081-4D829577B71A}">
            <xm:f>'滋様13-3'!$I$1="提出不要"</xm:f>
            <x14:dxf>
              <font>
                <strike/>
                <color theme="0" tint="-0.24994659260841701"/>
              </font>
            </x14:dxf>
          </x14:cfRule>
          <xm:sqref>A10:C11</xm:sqref>
        </x14:conditionalFormatting>
        <x14:conditionalFormatting xmlns:xm="http://schemas.microsoft.com/office/excel/2006/main">
          <x14:cfRule type="expression" priority="17" id="{AE81BA22-BE46-4357-86A8-256D7545648F}">
            <xm:f>'滋様13-2'!$I$1="提出不要"</xm:f>
            <x14:dxf>
              <font>
                <strike/>
                <color theme="0" tint="-0.24994659260841701"/>
              </font>
            </x14:dxf>
          </x14:cfRule>
          <xm:sqref>A9:C9</xm:sqref>
        </x14:conditionalFormatting>
        <x14:conditionalFormatting xmlns:xm="http://schemas.microsoft.com/office/excel/2006/main">
          <x14:cfRule type="expression" priority="2" id="{7213B935-43AE-4D4D-9E41-E7176201051A}">
            <xm:f>'滋様13-7'!$I$1="提出不要"</xm:f>
            <x14:dxf>
              <font>
                <strike/>
                <color theme="0" tint="-0.24994659260841701"/>
              </font>
            </x14:dxf>
          </x14:cfRule>
          <xm:sqref>A18:C18</xm:sqref>
        </x14:conditionalFormatting>
        <x14:conditionalFormatting xmlns:xm="http://schemas.microsoft.com/office/excel/2006/main">
          <x14:cfRule type="expression" priority="1" id="{3BFC8D07-5CB5-400E-A183-9E568339275E}">
            <xm:f>'滋様13-12'!$J$1="提出不要"</xm:f>
            <x14:dxf>
              <font>
                <strike/>
                <color theme="0" tint="-0.24994659260841701"/>
              </font>
              <fill>
                <patternFill patternType="none">
                  <bgColor auto="1"/>
                </patternFill>
              </fill>
            </x14:dxf>
          </x14:cfRule>
          <xm:sqref>A25:C25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AR58"/>
  <sheetViews>
    <sheetView workbookViewId="0">
      <selection activeCell="A8" sqref="A8:AN8"/>
    </sheetView>
  </sheetViews>
  <sheetFormatPr defaultRowHeight="12.5" x14ac:dyDescent="0.2"/>
  <cols>
    <col min="1" max="22" width="2.08984375" style="2" customWidth="1"/>
    <col min="23" max="23" width="0.81640625" style="2" customWidth="1"/>
    <col min="24" max="29" width="2.1796875" style="2" customWidth="1"/>
    <col min="30" max="30" width="0.81640625" style="2" customWidth="1"/>
    <col min="31" max="40" width="2" style="2" customWidth="1"/>
    <col min="41" max="41" width="2.36328125" style="2" customWidth="1"/>
    <col min="42" max="42" width="8.7265625" style="2"/>
    <col min="43" max="43" width="8.7265625" style="2" customWidth="1"/>
    <col min="44" max="16384" width="8.7265625" style="2"/>
  </cols>
  <sheetData>
    <row r="1" spans="1:44" ht="18.5" customHeight="1" x14ac:dyDescent="0.2">
      <c r="A1" s="2" t="s">
        <v>13</v>
      </c>
      <c r="M1" s="191" t="str">
        <f ca="1">IF(COUNTIF(AQ2:AQ100,"*未入力*"),"未入力あり","")</f>
        <v>未入力あり</v>
      </c>
      <c r="N1" s="191"/>
      <c r="O1" s="191"/>
      <c r="P1" s="191"/>
      <c r="Q1" s="191"/>
      <c r="R1" s="191"/>
      <c r="S1" s="191"/>
      <c r="T1" s="191"/>
      <c r="U1" s="191"/>
      <c r="V1" s="191"/>
      <c r="W1" s="191"/>
      <c r="X1" s="191"/>
      <c r="Y1" s="191"/>
      <c r="Z1" s="191"/>
      <c r="AA1" s="191"/>
      <c r="AB1" s="191"/>
      <c r="AC1" s="191"/>
      <c r="AD1" s="191"/>
      <c r="AE1" s="191"/>
      <c r="AF1" s="191"/>
      <c r="AG1" s="191"/>
      <c r="AH1" s="191"/>
      <c r="AI1" s="191"/>
      <c r="AJ1" s="191"/>
      <c r="AK1" s="191"/>
      <c r="AL1" s="191"/>
      <c r="AM1" s="191"/>
      <c r="AN1" s="191"/>
      <c r="AO1" s="191"/>
    </row>
    <row r="2" spans="1:44" ht="19.5" customHeight="1" x14ac:dyDescent="0.2">
      <c r="W2" s="4"/>
      <c r="X2" s="192" t="s">
        <v>1</v>
      </c>
      <c r="Y2" s="192"/>
      <c r="Z2" s="192"/>
      <c r="AA2" s="192"/>
      <c r="AB2" s="192"/>
      <c r="AC2" s="192"/>
      <c r="AD2" s="5"/>
      <c r="AE2" s="6"/>
      <c r="AF2" s="7"/>
      <c r="AG2" s="7"/>
      <c r="AH2" s="7"/>
      <c r="AI2" s="7"/>
      <c r="AJ2" s="7"/>
      <c r="AK2" s="7"/>
      <c r="AL2" s="7"/>
      <c r="AM2" s="7"/>
      <c r="AN2" s="7"/>
      <c r="AO2" s="8"/>
    </row>
    <row r="3" spans="1:44" ht="19.5" customHeight="1" x14ac:dyDescent="0.2">
      <c r="W3" s="4"/>
      <c r="X3" s="192" t="s">
        <v>2</v>
      </c>
      <c r="Y3" s="192"/>
      <c r="Z3" s="192"/>
      <c r="AA3" s="192"/>
      <c r="AB3" s="192"/>
      <c r="AC3" s="192"/>
      <c r="AD3" s="5"/>
      <c r="AE3" s="6"/>
      <c r="AF3" s="7"/>
      <c r="AG3" s="7"/>
      <c r="AH3" s="7"/>
      <c r="AI3" s="7"/>
      <c r="AJ3" s="7"/>
      <c r="AK3" s="7"/>
      <c r="AL3" s="7"/>
      <c r="AM3" s="7"/>
      <c r="AN3" s="7"/>
      <c r="AO3" s="8"/>
    </row>
    <row r="4" spans="1:44" ht="19.5" customHeight="1" x14ac:dyDescent="0.2">
      <c r="W4" s="4"/>
      <c r="X4" s="192" t="s">
        <v>3</v>
      </c>
      <c r="Y4" s="192"/>
      <c r="Z4" s="192"/>
      <c r="AA4" s="192"/>
      <c r="AB4" s="192"/>
      <c r="AC4" s="192"/>
      <c r="AD4" s="5"/>
      <c r="AE4" s="6"/>
      <c r="AF4" s="7"/>
      <c r="AG4" s="7"/>
      <c r="AH4" s="7"/>
      <c r="AI4" s="7"/>
      <c r="AJ4" s="7"/>
      <c r="AK4" s="7"/>
      <c r="AL4" s="7"/>
      <c r="AM4" s="7"/>
      <c r="AN4" s="7"/>
      <c r="AO4" s="9" t="s">
        <v>11</v>
      </c>
    </row>
    <row r="5" spans="1:44" ht="19.5" customHeight="1" x14ac:dyDescent="0.2">
      <c r="W5" s="4"/>
      <c r="X5" s="192" t="s">
        <v>4</v>
      </c>
      <c r="Y5" s="192"/>
      <c r="Z5" s="192"/>
      <c r="AA5" s="192"/>
      <c r="AB5" s="192"/>
      <c r="AC5" s="192"/>
      <c r="AD5" s="5"/>
      <c r="AE5" s="6"/>
      <c r="AF5" s="7"/>
      <c r="AG5" s="7"/>
      <c r="AH5" s="7"/>
      <c r="AI5" s="7"/>
      <c r="AJ5" s="7"/>
      <c r="AK5" s="7"/>
      <c r="AL5" s="7"/>
      <c r="AM5" s="7"/>
      <c r="AN5" s="7"/>
      <c r="AO5" s="8"/>
      <c r="AQ5" s="2" t="str">
        <f ca="1">MID(CELL("filename",入力!A1),FIND("]",CELL("filename",入力!A1))+1,31)</f>
        <v>入力</v>
      </c>
      <c r="AR5" s="45" t="str">
        <f>SUBSTITUTE(ADDRESS(1,COLUMN(入力!D1),4),1,"")</f>
        <v>D</v>
      </c>
    </row>
    <row r="6" spans="1:44" ht="19.5" customHeight="1" x14ac:dyDescent="0.2"/>
    <row r="7" spans="1:44" ht="19.5" customHeight="1" x14ac:dyDescent="0.2">
      <c r="A7" s="29"/>
      <c r="B7" s="29"/>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row>
    <row r="8" spans="1:44" ht="18.5" customHeight="1" x14ac:dyDescent="0.2">
      <c r="A8" s="191" t="s">
        <v>5</v>
      </c>
      <c r="B8" s="191"/>
      <c r="C8" s="191"/>
      <c r="D8" s="191"/>
      <c r="E8" s="191"/>
      <c r="F8" s="191"/>
      <c r="G8" s="191"/>
      <c r="H8" s="191"/>
      <c r="I8" s="191"/>
      <c r="J8" s="191"/>
      <c r="K8" s="191"/>
      <c r="L8" s="191"/>
      <c r="M8" s="191"/>
      <c r="N8" s="191"/>
      <c r="O8" s="191"/>
      <c r="P8" s="191"/>
      <c r="Q8" s="191"/>
      <c r="R8" s="191"/>
      <c r="S8" s="191"/>
      <c r="T8" s="191"/>
      <c r="U8" s="191"/>
      <c r="V8" s="191"/>
      <c r="W8" s="191"/>
      <c r="X8" s="191"/>
      <c r="Y8" s="191"/>
      <c r="Z8" s="191"/>
      <c r="AA8" s="191"/>
      <c r="AB8" s="191"/>
      <c r="AC8" s="191"/>
      <c r="AD8" s="191"/>
      <c r="AE8" s="191"/>
      <c r="AF8" s="191"/>
      <c r="AG8" s="191"/>
      <c r="AH8" s="191"/>
      <c r="AI8" s="191"/>
      <c r="AJ8" s="191"/>
      <c r="AK8" s="191"/>
      <c r="AL8" s="191"/>
      <c r="AM8" s="191"/>
      <c r="AN8" s="191"/>
    </row>
    <row r="9" spans="1:44" ht="17" customHeight="1" x14ac:dyDescent="0.2"/>
    <row r="10" spans="1:44" ht="17" customHeight="1" x14ac:dyDescent="0.2">
      <c r="A10" s="195" t="str">
        <f ca="1">TEXT(AQ10,"ggge年(")&amp;TEXT(AQ10,"yyyy年)m月d日")</f>
        <v>入力D2 未入力入力D2 未入力</v>
      </c>
      <c r="B10" s="195"/>
      <c r="C10" s="195"/>
      <c r="D10" s="195"/>
      <c r="E10" s="195"/>
      <c r="F10" s="195"/>
      <c r="G10" s="195"/>
      <c r="H10" s="195"/>
      <c r="I10" s="195"/>
      <c r="J10" s="195"/>
      <c r="K10" s="195"/>
      <c r="L10" s="195"/>
      <c r="M10" s="195"/>
      <c r="N10" s="195"/>
      <c r="O10" s="195"/>
      <c r="P10" s="195"/>
      <c r="Q10" s="195"/>
      <c r="R10" s="195"/>
      <c r="S10" s="195"/>
      <c r="T10" s="195"/>
      <c r="U10" s="195"/>
      <c r="V10" s="195"/>
      <c r="W10" s="195"/>
      <c r="X10" s="195"/>
      <c r="Y10" s="195"/>
      <c r="Z10" s="195"/>
      <c r="AA10" s="195"/>
      <c r="AB10" s="195"/>
      <c r="AC10" s="195"/>
      <c r="AD10" s="195"/>
      <c r="AE10" s="195"/>
      <c r="AF10" s="195"/>
      <c r="AG10" s="195"/>
      <c r="AH10" s="195"/>
      <c r="AI10" s="195"/>
      <c r="AJ10" s="195"/>
      <c r="AK10" s="195"/>
      <c r="AL10" s="195"/>
      <c r="AM10" s="195"/>
      <c r="AN10" s="195"/>
      <c r="AQ10" s="32" t="str">
        <f ca="1">IF(入力!D2="",様式14!$AQ$5&amp;様式14!$AR$5&amp;ROW(入力!D2)&amp;" 未入力",入力!D2)</f>
        <v>入力D2 未入力</v>
      </c>
    </row>
    <row r="11" spans="1:44" ht="21" customHeight="1" x14ac:dyDescent="0.2">
      <c r="AM11" s="3"/>
      <c r="AQ11" s="2" t="str">
        <f ca="1">IF(入力!D3="",様式14!$AQ$5&amp;様式14!$AR$5&amp;ROW(入力!D3)&amp;" 未入力",入力!D3)</f>
        <v>入力D3 未入力</v>
      </c>
    </row>
    <row r="12" spans="1:44" ht="21" customHeight="1" x14ac:dyDescent="0.2">
      <c r="A12" s="2" t="s">
        <v>214</v>
      </c>
      <c r="AM12" s="3"/>
      <c r="AQ12" s="45">
        <f ca="1">MAX(LENB(AQ15)/2,LENB(AQ17)/2,LENB(AQ19)/2)</f>
        <v>6.5</v>
      </c>
    </row>
    <row r="13" spans="1:44" ht="21" customHeight="1" x14ac:dyDescent="0.2">
      <c r="AQ13" s="45" t="str">
        <f ca="1">IF(AQ12&lt;13,"　　　","")&amp;IF(AQ12&lt;16,"　　　","")&amp;IF(AQ12&lt;19,"　　　","")&amp;IF(AQ12&lt;22,"　　　","")&amp;IF(AQ12&lt;25,"　　　","")&amp;"　　　　"</f>
        <v>　　　　　　　　　　　　　　　　　　　</v>
      </c>
    </row>
    <row r="14" spans="1:44" ht="15" customHeight="1" x14ac:dyDescent="0.2">
      <c r="A14" s="193" t="str">
        <f ca="1">AQ13&amp;"氏名又は名称及び　"&amp;AQ15</f>
        <v>　　　　　　　　　　　　　　　　　　　氏名又は名称及び　入力D5 未入力</v>
      </c>
      <c r="B14" s="194"/>
      <c r="C14" s="194"/>
      <c r="D14" s="194"/>
      <c r="E14" s="194"/>
      <c r="F14" s="194"/>
      <c r="G14" s="194"/>
      <c r="H14" s="194"/>
      <c r="I14" s="194"/>
      <c r="J14" s="194"/>
      <c r="K14" s="194"/>
      <c r="L14" s="194"/>
      <c r="M14" s="194"/>
      <c r="N14" s="194"/>
      <c r="O14" s="194"/>
      <c r="P14" s="194"/>
      <c r="Q14" s="194"/>
      <c r="R14" s="194"/>
      <c r="S14" s="194"/>
      <c r="T14" s="194"/>
      <c r="U14" s="194"/>
      <c r="V14" s="194"/>
      <c r="W14" s="194"/>
      <c r="X14" s="194"/>
      <c r="Y14" s="194"/>
      <c r="Z14" s="194"/>
      <c r="AA14" s="194"/>
      <c r="AB14" s="194"/>
      <c r="AC14" s="194"/>
      <c r="AD14" s="194"/>
      <c r="AE14" s="194"/>
      <c r="AF14" s="194"/>
      <c r="AG14" s="194"/>
      <c r="AH14" s="194"/>
      <c r="AI14" s="194"/>
      <c r="AJ14" s="194"/>
      <c r="AK14" s="194"/>
      <c r="AL14" s="194"/>
      <c r="AM14" s="194"/>
      <c r="AN14" s="194"/>
      <c r="AO14" s="194"/>
      <c r="AQ14" s="2" t="str">
        <f ca="1">IF(入力!D5="",様式14!$AQ$5&amp;様式14!$AR$5&amp;ROW(入力!D5)&amp;" 未入力",入力!D5)</f>
        <v>入力D5 未入力</v>
      </c>
    </row>
    <row r="15" spans="1:44" ht="15" customHeight="1" x14ac:dyDescent="0.2">
      <c r="A15" s="193" t="str">
        <f ca="1">AQ13&amp;"法人にあっては　　"&amp;AQ16</f>
        <v>　　　　　　　　　　　　　　　　　　　法人にあっては　　</v>
      </c>
      <c r="B15" s="194"/>
      <c r="C15" s="194"/>
      <c r="D15" s="194"/>
      <c r="E15" s="194"/>
      <c r="F15" s="194"/>
      <c r="G15" s="194"/>
      <c r="H15" s="194"/>
      <c r="I15" s="194"/>
      <c r="J15" s="194"/>
      <c r="K15" s="194"/>
      <c r="L15" s="194"/>
      <c r="M15" s="194"/>
      <c r="N15" s="194"/>
      <c r="O15" s="194"/>
      <c r="P15" s="194"/>
      <c r="Q15" s="194"/>
      <c r="R15" s="194"/>
      <c r="S15" s="194"/>
      <c r="T15" s="194"/>
      <c r="U15" s="194"/>
      <c r="V15" s="194"/>
      <c r="W15" s="194"/>
      <c r="X15" s="194"/>
      <c r="Y15" s="194"/>
      <c r="Z15" s="194"/>
      <c r="AA15" s="194"/>
      <c r="AB15" s="194"/>
      <c r="AC15" s="194"/>
      <c r="AD15" s="194"/>
      <c r="AE15" s="194"/>
      <c r="AF15" s="194"/>
      <c r="AG15" s="194"/>
      <c r="AH15" s="194"/>
      <c r="AI15" s="194"/>
      <c r="AJ15" s="194"/>
      <c r="AK15" s="194"/>
      <c r="AL15" s="194"/>
      <c r="AM15" s="194"/>
      <c r="AN15" s="194"/>
      <c r="AO15" s="194"/>
      <c r="AQ15" s="2" t="str">
        <f ca="1">IF(AND(LEN(AQ14)&gt;LEN(AQ19),LEN(AQ14)&lt;16),AQ14,LEFT(AQ14,MAX(13,ROUNDUP(LEN(AQ14)/2,0)+1)))</f>
        <v>入力D5 未入力</v>
      </c>
    </row>
    <row r="16" spans="1:44" ht="15" customHeight="1" x14ac:dyDescent="0.2">
      <c r="A16" s="193" t="str">
        <f ca="1">AQ13&amp;"その代表者の氏名　"&amp;AQ17</f>
        <v>　　　　　　　　　　　　　　　　　　　その代表者の氏名　入力D6 未入力</v>
      </c>
      <c r="B16" s="194"/>
      <c r="C16" s="194"/>
      <c r="D16" s="194"/>
      <c r="E16" s="194"/>
      <c r="F16" s="194"/>
      <c r="G16" s="194"/>
      <c r="H16" s="194"/>
      <c r="I16" s="194"/>
      <c r="J16" s="194"/>
      <c r="K16" s="194"/>
      <c r="L16" s="194"/>
      <c r="M16" s="194"/>
      <c r="N16" s="194"/>
      <c r="O16" s="194"/>
      <c r="P16" s="194"/>
      <c r="Q16" s="194"/>
      <c r="R16" s="194"/>
      <c r="S16" s="194"/>
      <c r="T16" s="194"/>
      <c r="U16" s="194"/>
      <c r="V16" s="194"/>
      <c r="W16" s="194"/>
      <c r="X16" s="194"/>
      <c r="Y16" s="194"/>
      <c r="Z16" s="194"/>
      <c r="AA16" s="194"/>
      <c r="AB16" s="194"/>
      <c r="AC16" s="194"/>
      <c r="AD16" s="194"/>
      <c r="AE16" s="194"/>
      <c r="AF16" s="194"/>
      <c r="AG16" s="194"/>
      <c r="AH16" s="194"/>
      <c r="AI16" s="194"/>
      <c r="AJ16" s="194"/>
      <c r="AK16" s="194"/>
      <c r="AL16" s="194"/>
      <c r="AM16" s="194"/>
      <c r="AN16" s="194"/>
      <c r="AO16" s="194"/>
      <c r="AQ16" s="2" t="str">
        <f ca="1">IF(LEN(AQ14)&lt;16,"",RIGHT(AQ14,LEN(AQ14)-MAX(13,ROUNDUP(LEN(AQ14)/2,0)+1)))</f>
        <v/>
      </c>
    </row>
    <row r="17" spans="1:43" ht="15" customHeight="1" x14ac:dyDescent="0.2">
      <c r="AQ17" s="2" t="str">
        <f ca="1">IF(AQ11="個人","",IF(入力!D6="",様式14!$AQ$5&amp;様式14!$AR$5&amp;ROW(入力!D6)&amp;" 未入力",入力!D6))</f>
        <v>入力D6 未入力</v>
      </c>
    </row>
    <row r="18" spans="1:43" ht="15" customHeight="1" x14ac:dyDescent="0.2">
      <c r="A18" s="193" t="str">
        <f ca="1">AQ13&amp;"住　　　　　　所　"&amp;AQ19</f>
        <v>　　　　　　　　　　　　　　　　　　　住　　　　　　所　入力D7 未入力</v>
      </c>
      <c r="B18" s="194"/>
      <c r="C18" s="194"/>
      <c r="D18" s="194"/>
      <c r="E18" s="194"/>
      <c r="F18" s="194"/>
      <c r="G18" s="194"/>
      <c r="H18" s="194"/>
      <c r="I18" s="194"/>
      <c r="J18" s="194"/>
      <c r="K18" s="194"/>
      <c r="L18" s="194"/>
      <c r="M18" s="194"/>
      <c r="N18" s="194"/>
      <c r="O18" s="194"/>
      <c r="P18" s="194"/>
      <c r="Q18" s="194"/>
      <c r="R18" s="194"/>
      <c r="S18" s="194"/>
      <c r="T18" s="194"/>
      <c r="U18" s="194"/>
      <c r="V18" s="194"/>
      <c r="W18" s="194"/>
      <c r="X18" s="194"/>
      <c r="Y18" s="194"/>
      <c r="Z18" s="194"/>
      <c r="AA18" s="194"/>
      <c r="AB18" s="194"/>
      <c r="AC18" s="194"/>
      <c r="AD18" s="194"/>
      <c r="AE18" s="194"/>
      <c r="AF18" s="194"/>
      <c r="AG18" s="194"/>
      <c r="AH18" s="194"/>
      <c r="AI18" s="194"/>
      <c r="AJ18" s="194"/>
      <c r="AK18" s="194"/>
      <c r="AL18" s="194"/>
      <c r="AM18" s="194"/>
      <c r="AN18" s="194"/>
      <c r="AO18" s="194"/>
      <c r="AQ18" s="2" t="str">
        <f ca="1">IF(入力!D7="",様式14!$AQ$5&amp;様式14!$AR$5&amp;ROW(入力!D7)&amp;" 未入力",入力!D7)</f>
        <v>入力D7 未入力</v>
      </c>
    </row>
    <row r="19" spans="1:43" ht="15" customHeight="1" x14ac:dyDescent="0.2">
      <c r="A19" s="2" t="str">
        <f ca="1">AQ13&amp;"　　　　　　　　　"&amp;AQ20</f>
        <v>　　　　　　　　　　　　　　　　　　　　　　　　　　　　</v>
      </c>
      <c r="AQ19" s="2" t="str">
        <f ca="1">IF(LEN(AQ18)&lt;16,AQ18,LEFT(AQ18,MAX(13,ROUNDUP(LEN(AQ18)/2,0)+1)))</f>
        <v>入力D7 未入力</v>
      </c>
    </row>
    <row r="20" spans="1:43" ht="18.5" customHeight="1" x14ac:dyDescent="0.2">
      <c r="AQ20" s="2" t="str">
        <f ca="1">IF(LEN(AQ18)&lt;16,"",RIGHT(AQ18,LEN(AQ18)-(MAX(13,ROUNDUP(LEN(AQ18)/2,0)+1))))</f>
        <v/>
      </c>
    </row>
    <row r="21" spans="1:43" ht="18.5" customHeight="1" x14ac:dyDescent="0.2">
      <c r="A21" s="193" t="s">
        <v>12</v>
      </c>
      <c r="B21" s="194"/>
      <c r="C21" s="194"/>
      <c r="D21" s="194"/>
      <c r="E21" s="194"/>
      <c r="F21" s="194"/>
      <c r="G21" s="194"/>
      <c r="H21" s="194"/>
      <c r="I21" s="194"/>
      <c r="J21" s="194"/>
      <c r="K21" s="194"/>
      <c r="L21" s="194"/>
      <c r="M21" s="194"/>
      <c r="N21" s="194"/>
      <c r="O21" s="194"/>
      <c r="P21" s="194"/>
      <c r="Q21" s="194"/>
      <c r="R21" s="194"/>
      <c r="S21" s="194"/>
      <c r="T21" s="194"/>
      <c r="U21" s="194"/>
      <c r="V21" s="194"/>
      <c r="W21" s="194"/>
      <c r="X21" s="194"/>
      <c r="Y21" s="194"/>
      <c r="Z21" s="194"/>
      <c r="AA21" s="194"/>
      <c r="AB21" s="194"/>
      <c r="AC21" s="194"/>
      <c r="AD21" s="194"/>
      <c r="AE21" s="194"/>
      <c r="AF21" s="194"/>
      <c r="AG21" s="194"/>
      <c r="AH21" s="194"/>
      <c r="AI21" s="194"/>
      <c r="AJ21" s="194"/>
      <c r="AK21" s="194"/>
      <c r="AL21" s="194"/>
      <c r="AM21" s="194"/>
      <c r="AN21" s="194"/>
      <c r="AO21" s="194"/>
    </row>
    <row r="22" spans="1:43" ht="18.5" customHeight="1" x14ac:dyDescent="0.2">
      <c r="A22" s="193" t="s">
        <v>6</v>
      </c>
      <c r="B22" s="194"/>
      <c r="C22" s="194"/>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c r="AK22" s="194"/>
      <c r="AL22" s="194"/>
      <c r="AM22" s="194"/>
      <c r="AN22" s="194"/>
      <c r="AO22" s="194"/>
    </row>
    <row r="23" spans="1:43" ht="22" customHeight="1" x14ac:dyDescent="0.2"/>
    <row r="24" spans="1:43" ht="18.5" customHeight="1" x14ac:dyDescent="0.2">
      <c r="A24" s="2" t="s">
        <v>7</v>
      </c>
    </row>
    <row r="25" spans="1:43" ht="18.5" customHeight="1" x14ac:dyDescent="0.2"/>
    <row r="26" spans="1:43" ht="18.5" customHeight="1" x14ac:dyDescent="0.2">
      <c r="A26" s="2" t="s">
        <v>521</v>
      </c>
    </row>
    <row r="27" spans="1:43" ht="18.5" customHeight="1" x14ac:dyDescent="0.2"/>
    <row r="28" spans="1:43" ht="18.5" customHeight="1" x14ac:dyDescent="0.2">
      <c r="A28" s="2" t="s">
        <v>8</v>
      </c>
    </row>
    <row r="29" spans="1:43" ht="18.5" customHeight="1" x14ac:dyDescent="0.2"/>
    <row r="30" spans="1:43" ht="18.5" customHeight="1" x14ac:dyDescent="0.2">
      <c r="A30" s="2" t="s">
        <v>521</v>
      </c>
    </row>
    <row r="31" spans="1:43" ht="18.5" customHeight="1" x14ac:dyDescent="0.2"/>
    <row r="32" spans="1:43" ht="18.5" customHeight="1" x14ac:dyDescent="0.2"/>
    <row r="33" spans="1:41" ht="18.5" customHeight="1" x14ac:dyDescent="0.2"/>
    <row r="34" spans="1:41" ht="18.5" customHeight="1" x14ac:dyDescent="0.2"/>
    <row r="35" spans="1:41" ht="16" customHeight="1" x14ac:dyDescent="0.2">
      <c r="A35" s="193" t="s">
        <v>9</v>
      </c>
      <c r="B35" s="194"/>
      <c r="C35" s="194"/>
      <c r="D35" s="194"/>
      <c r="E35" s="194"/>
      <c r="F35" s="194"/>
      <c r="G35" s="194"/>
      <c r="H35" s="194"/>
      <c r="I35" s="194"/>
      <c r="J35" s="194"/>
      <c r="K35" s="194"/>
      <c r="L35" s="194"/>
      <c r="M35" s="194"/>
      <c r="N35" s="194"/>
      <c r="O35" s="194"/>
      <c r="P35" s="194"/>
      <c r="Q35" s="194"/>
      <c r="R35" s="194"/>
      <c r="S35" s="194"/>
      <c r="T35" s="194"/>
      <c r="U35" s="194"/>
      <c r="V35" s="194"/>
      <c r="W35" s="194"/>
      <c r="X35" s="194"/>
      <c r="Y35" s="194"/>
      <c r="Z35" s="194"/>
      <c r="AA35" s="194"/>
      <c r="AB35" s="194"/>
      <c r="AC35" s="194"/>
      <c r="AD35" s="194"/>
      <c r="AE35" s="194"/>
      <c r="AF35" s="194"/>
      <c r="AG35" s="194"/>
      <c r="AH35" s="194"/>
      <c r="AI35" s="194"/>
      <c r="AJ35" s="194"/>
      <c r="AK35" s="194"/>
      <c r="AL35" s="194"/>
      <c r="AM35" s="194"/>
      <c r="AN35" s="194"/>
      <c r="AO35" s="194"/>
    </row>
    <row r="36" spans="1:41" ht="16" customHeight="1" x14ac:dyDescent="0.2">
      <c r="A36" s="193" t="s">
        <v>10</v>
      </c>
      <c r="B36" s="194"/>
      <c r="C36" s="194"/>
      <c r="D36" s="194"/>
      <c r="E36" s="194"/>
      <c r="F36" s="194"/>
      <c r="G36" s="194"/>
      <c r="H36" s="194"/>
      <c r="I36" s="194"/>
      <c r="J36" s="194"/>
      <c r="K36" s="194"/>
      <c r="L36" s="194"/>
      <c r="M36" s="194"/>
      <c r="N36" s="194"/>
      <c r="O36" s="194"/>
      <c r="P36" s="194"/>
      <c r="Q36" s="194"/>
      <c r="R36" s="194"/>
      <c r="S36" s="194"/>
      <c r="T36" s="194"/>
      <c r="U36" s="194"/>
      <c r="V36" s="194"/>
      <c r="W36" s="194"/>
      <c r="X36" s="194"/>
      <c r="Y36" s="194"/>
      <c r="Z36" s="194"/>
      <c r="AA36" s="194"/>
      <c r="AB36" s="194"/>
      <c r="AC36" s="194"/>
      <c r="AD36" s="194"/>
      <c r="AE36" s="194"/>
      <c r="AF36" s="194"/>
      <c r="AG36" s="194"/>
      <c r="AH36" s="194"/>
      <c r="AI36" s="194"/>
      <c r="AJ36" s="194"/>
      <c r="AK36" s="194"/>
      <c r="AL36" s="194"/>
      <c r="AM36" s="194"/>
      <c r="AN36" s="194"/>
      <c r="AO36" s="194"/>
    </row>
    <row r="37" spans="1:41" ht="18.5" customHeight="1" x14ac:dyDescent="0.2"/>
    <row r="38" spans="1:41" ht="18.5" customHeight="1" x14ac:dyDescent="0.2"/>
    <row r="39" spans="1:41" ht="18.5" customHeight="1" x14ac:dyDescent="0.2"/>
    <row r="40" spans="1:41" ht="18.5" customHeight="1" x14ac:dyDescent="0.2"/>
    <row r="41" spans="1:41" ht="18.5" customHeight="1" x14ac:dyDescent="0.2"/>
    <row r="42" spans="1:41" ht="18.5" customHeight="1" x14ac:dyDescent="0.2"/>
    <row r="43" spans="1:41" ht="18.5" customHeight="1" x14ac:dyDescent="0.2"/>
    <row r="44" spans="1:41" ht="18.5" customHeight="1" x14ac:dyDescent="0.2"/>
    <row r="45" spans="1:41" ht="18.5" customHeight="1" x14ac:dyDescent="0.2"/>
    <row r="46" spans="1:41" ht="18.5" customHeight="1" x14ac:dyDescent="0.2"/>
    <row r="47" spans="1:41" ht="18.5" customHeight="1" x14ac:dyDescent="0.2"/>
    <row r="48" spans="1:41" ht="18.5" customHeight="1" x14ac:dyDescent="0.2"/>
    <row r="49" ht="18.5" customHeight="1" x14ac:dyDescent="0.2"/>
    <row r="50" ht="18.5" customHeight="1" x14ac:dyDescent="0.2"/>
    <row r="51" ht="18.5" customHeight="1" x14ac:dyDescent="0.2"/>
    <row r="52" ht="18.5" customHeight="1" x14ac:dyDescent="0.2"/>
    <row r="53" ht="18.5" customHeight="1" x14ac:dyDescent="0.2"/>
    <row r="54" ht="18.5" customHeight="1" x14ac:dyDescent="0.2"/>
    <row r="55" ht="18.5" customHeight="1" x14ac:dyDescent="0.2"/>
    <row r="56" ht="18.5" customHeight="1" x14ac:dyDescent="0.2"/>
    <row r="57" ht="18.5" customHeight="1" x14ac:dyDescent="0.2"/>
    <row r="58" ht="18.5" customHeight="1" x14ac:dyDescent="0.2"/>
  </sheetData>
  <sheetProtection sheet="1" objects="1" scenarios="1"/>
  <mergeCells count="15">
    <mergeCell ref="A35:AO35"/>
    <mergeCell ref="A36:AO36"/>
    <mergeCell ref="A8:AN8"/>
    <mergeCell ref="X5:AC5"/>
    <mergeCell ref="A10:AN10"/>
    <mergeCell ref="A22:AO22"/>
    <mergeCell ref="A18:AO18"/>
    <mergeCell ref="A16:AO16"/>
    <mergeCell ref="A14:AO14"/>
    <mergeCell ref="A15:AO15"/>
    <mergeCell ref="M1:AO1"/>
    <mergeCell ref="X4:AC4"/>
    <mergeCell ref="X3:AC3"/>
    <mergeCell ref="X2:AC2"/>
    <mergeCell ref="A21:AO21"/>
  </mergeCells>
  <phoneticPr fontId="1"/>
  <conditionalFormatting sqref="A7:AO7">
    <cfRule type="expression" dxfId="117" priority="4">
      <formula>A7="未入力あり"</formula>
    </cfRule>
  </conditionalFormatting>
  <conditionalFormatting sqref="M1">
    <cfRule type="expression" dxfId="116" priority="3">
      <formula>M1="未入力あり"</formula>
    </cfRule>
  </conditionalFormatting>
  <conditionalFormatting sqref="AR5 AQ1:AQ100">
    <cfRule type="expression" dxfId="115" priority="2">
      <formula>_xlfn.ISFORMULA(AQ1)</formula>
    </cfRule>
  </conditionalFormatting>
  <conditionalFormatting sqref="AQ1:AQ100">
    <cfRule type="expression" dxfId="114" priority="1">
      <formula>FIND("未入力",AQ1)</formula>
    </cfRule>
  </conditionalFormatting>
  <pageMargins left="0.94488188976377963" right="0.94488188976377963" top="0.78740157480314965" bottom="1.3779527559055118"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Z25"/>
  <sheetViews>
    <sheetView workbookViewId="0"/>
  </sheetViews>
  <sheetFormatPr defaultRowHeight="12.5" x14ac:dyDescent="0.2"/>
  <cols>
    <col min="1" max="1" width="22.6328125" style="2" customWidth="1"/>
    <col min="2" max="2" width="26.81640625" style="2" customWidth="1"/>
    <col min="3" max="10" width="2.7265625" style="2" customWidth="1"/>
    <col min="11" max="13" width="4.81640625" style="2" customWidth="1"/>
    <col min="14" max="21" width="4.453125" style="2" customWidth="1"/>
    <col min="22" max="22" width="8.26953125" style="2" bestFit="1" customWidth="1"/>
    <col min="23" max="24" width="8.26953125" style="2" customWidth="1"/>
    <col min="25" max="16384" width="8.7265625" style="2"/>
  </cols>
  <sheetData>
    <row r="1" spans="1:26" ht="13" x14ac:dyDescent="0.2">
      <c r="A1" s="2" t="s">
        <v>516</v>
      </c>
      <c r="B1" s="203" t="str">
        <f>IF(COUNTIF(Z32:Z100,"*未入力*"),"未入力あり","")</f>
        <v/>
      </c>
      <c r="C1" s="204"/>
      <c r="D1" s="204"/>
      <c r="E1" s="204"/>
      <c r="F1" s="204"/>
      <c r="G1" s="204"/>
      <c r="H1" s="204"/>
      <c r="I1" s="204"/>
      <c r="J1" s="204"/>
      <c r="K1" s="204"/>
      <c r="L1" s="204"/>
      <c r="M1" s="204"/>
      <c r="N1" s="204"/>
      <c r="O1" s="204"/>
      <c r="P1" s="204"/>
      <c r="Q1" s="204"/>
      <c r="R1" s="204"/>
      <c r="S1" s="204"/>
      <c r="T1" s="204"/>
      <c r="U1" s="204"/>
      <c r="V1" s="204"/>
      <c r="W1" s="204"/>
      <c r="X1" s="204"/>
    </row>
    <row r="2" spans="1:26" x14ac:dyDescent="0.2">
      <c r="A2" s="104" t="str">
        <f ca="1">"事業者名："&amp;Z5</f>
        <v>事業者名：入力D5 未入力</v>
      </c>
      <c r="B2" s="104"/>
      <c r="C2" s="104"/>
      <c r="D2" s="104"/>
      <c r="E2" s="104"/>
      <c r="F2" s="104"/>
      <c r="G2" s="104"/>
      <c r="H2" s="104"/>
      <c r="I2" s="104"/>
      <c r="J2" s="104"/>
      <c r="K2" s="104"/>
      <c r="L2" s="104"/>
      <c r="M2" s="104"/>
      <c r="N2" s="104"/>
      <c r="O2" s="104"/>
      <c r="P2" s="104"/>
      <c r="Q2" s="104"/>
      <c r="R2" s="104"/>
      <c r="S2" s="104"/>
      <c r="T2" s="104"/>
      <c r="U2" s="104"/>
      <c r="V2" s="104"/>
      <c r="W2" s="104"/>
      <c r="X2" s="104"/>
    </row>
    <row r="3" spans="1:26" x14ac:dyDescent="0.2">
      <c r="A3" s="196" t="s">
        <v>491</v>
      </c>
      <c r="B3" s="197"/>
      <c r="C3" s="198" t="s">
        <v>490</v>
      </c>
      <c r="D3" s="199"/>
      <c r="E3" s="199"/>
      <c r="F3" s="199"/>
      <c r="G3" s="199"/>
      <c r="H3" s="199"/>
      <c r="I3" s="199"/>
      <c r="J3" s="199"/>
      <c r="K3" s="199"/>
      <c r="L3" s="199"/>
      <c r="M3" s="197"/>
      <c r="N3" s="198" t="s">
        <v>495</v>
      </c>
      <c r="O3" s="199"/>
      <c r="P3" s="199"/>
      <c r="Q3" s="199"/>
      <c r="R3" s="199"/>
      <c r="S3" s="199"/>
      <c r="T3" s="199"/>
      <c r="U3" s="199"/>
      <c r="V3" s="199"/>
      <c r="W3" s="199"/>
      <c r="X3" s="197"/>
    </row>
    <row r="4" spans="1:26" ht="81" customHeight="1" x14ac:dyDescent="0.2">
      <c r="A4" s="138" t="s">
        <v>488</v>
      </c>
      <c r="B4" s="144" t="s">
        <v>489</v>
      </c>
      <c r="C4" s="143" t="s">
        <v>497</v>
      </c>
      <c r="D4" s="141" t="s">
        <v>499</v>
      </c>
      <c r="E4" s="142" t="s">
        <v>501</v>
      </c>
      <c r="F4" s="141" t="s">
        <v>503</v>
      </c>
      <c r="G4" s="142" t="s">
        <v>507</v>
      </c>
      <c r="H4" s="141" t="s">
        <v>505</v>
      </c>
      <c r="I4" s="142" t="s">
        <v>511</v>
      </c>
      <c r="J4" s="141" t="s">
        <v>509</v>
      </c>
      <c r="K4" s="139" t="s">
        <v>32</v>
      </c>
      <c r="L4" s="139" t="s">
        <v>33</v>
      </c>
      <c r="M4" s="140" t="s">
        <v>34</v>
      </c>
      <c r="N4" s="143" t="s">
        <v>496</v>
      </c>
      <c r="O4" s="141" t="s">
        <v>498</v>
      </c>
      <c r="P4" s="142" t="s">
        <v>500</v>
      </c>
      <c r="Q4" s="141" t="s">
        <v>502</v>
      </c>
      <c r="R4" s="142" t="s">
        <v>506</v>
      </c>
      <c r="S4" s="141" t="s">
        <v>504</v>
      </c>
      <c r="T4" s="142" t="s">
        <v>510</v>
      </c>
      <c r="U4" s="141" t="s">
        <v>508</v>
      </c>
      <c r="V4" s="139" t="s">
        <v>492</v>
      </c>
      <c r="W4" s="139" t="s">
        <v>493</v>
      </c>
      <c r="X4" s="140" t="s">
        <v>494</v>
      </c>
    </row>
    <row r="5" spans="1:26" ht="33" customHeight="1" x14ac:dyDescent="0.2">
      <c r="A5" s="145" t="str">
        <f ca="1">IF(Z7=1,IF(Z8="同じ",Z5,Z9),"")</f>
        <v/>
      </c>
      <c r="B5" s="146" t="str">
        <f ca="1">IF(Z7=1,IF(Z10="同じ",Z6,Z11),"")</f>
        <v/>
      </c>
      <c r="C5" s="221" t="str">
        <f ca="1">IF($Z$7=1,IF(COUNTIF(Z12,"*の認定を受ける*"),"○","－"),"")</f>
        <v/>
      </c>
      <c r="D5" s="214" t="str">
        <f t="shared" ref="D5" ca="1" si="0">IF($Z$7=1,IF(AB10="同じ",AB6,AB11),"")</f>
        <v/>
      </c>
      <c r="E5" s="213" t="str">
        <f ca="1">IF($Z$7=1,IF(COUNTIF(Z13,"*の認定を受ける*"),"○","－"),"")</f>
        <v/>
      </c>
      <c r="F5" s="214"/>
      <c r="G5" s="213" t="str">
        <f ca="1">IF($Z$7=1,IF(COUNTIF(Z14,"*の認定を受ける*"),"○","－"),"")</f>
        <v/>
      </c>
      <c r="H5" s="214"/>
      <c r="I5" s="213" t="str">
        <f ca="1">IF($Z$7=1,IF(COUNTIF(Z15,"*の認定を受ける*"),"○","－"),"")</f>
        <v/>
      </c>
      <c r="J5" s="214"/>
      <c r="K5" s="147" t="str">
        <f ca="1">IF($Z$7=1,IF(COUNTIF(Z16,"*の認定を受ける*"),"○","－"),"")</f>
        <v/>
      </c>
      <c r="L5" s="147" t="str">
        <f ca="1">IF($Z$7=1,IF(COUNTIF(Z17,"*の認定を受ける*"),"○","－"),"")</f>
        <v/>
      </c>
      <c r="M5" s="148" t="str">
        <f ca="1">IF($Z$7=1,IF(COUNTIF(Z18,"*の認定を受ける*"),"○","－"),"")</f>
        <v/>
      </c>
      <c r="N5" s="212" t="str">
        <f ca="1">IF($Z$7=1,IF(COUNTIF(Z12,"*の認定を受ける*"),Z19,"－"),IF(C5="－","－",""))</f>
        <v/>
      </c>
      <c r="O5" s="211"/>
      <c r="P5" s="210" t="str">
        <f ca="1">IF($Z$7=1,IF(COUNTIF(Z13,"*の認定を受ける*"),Z20,"－"),IF(E5="－","－",""))</f>
        <v/>
      </c>
      <c r="Q5" s="211"/>
      <c r="R5" s="210" t="str">
        <f ca="1">IF($Z$7=1,IF(COUNTIF(Z14,"*の認定を受ける*"),Z21,"－"),IF(G5="－","－",""))</f>
        <v/>
      </c>
      <c r="S5" s="211"/>
      <c r="T5" s="210" t="str">
        <f ca="1">IF($Z$7=1,IF(COUNTIF(Z15,"*の認定を受ける*"),Z22,"－"),IF(I5="－","－",""))</f>
        <v/>
      </c>
      <c r="U5" s="211"/>
      <c r="V5" s="149" t="str">
        <f ca="1">IF($Z$7=1,IF(COUNTIF(Z16,"*の認定を受ける*"),Z23,"－"),IF(K5="－","－",""))</f>
        <v/>
      </c>
      <c r="W5" s="149" t="str">
        <f ca="1">IF($Z$7=1,IF(COUNTIF(Z17,"*の認定を受ける*"),Z24,"－"),IF(L5="－","－",""))</f>
        <v/>
      </c>
      <c r="X5" s="150" t="str">
        <f ca="1">IF($Z$7=1,IF(COUNTIF(Z18,"*の認定を受ける*"),Z25,"－"),IF(M5="－","－",""))</f>
        <v/>
      </c>
      <c r="Z5" s="2" t="str">
        <f ca="1">IF(入力!D5="",様式14!$AQ$5&amp;様式14!$AR$5&amp;ROW(入力!D5)&amp;" 未入力",入力!D5)</f>
        <v>入力D5 未入力</v>
      </c>
    </row>
    <row r="6" spans="1:26" ht="33" customHeight="1" x14ac:dyDescent="0.2">
      <c r="A6" s="151"/>
      <c r="B6" s="152"/>
      <c r="C6" s="219"/>
      <c r="D6" s="216"/>
      <c r="E6" s="215"/>
      <c r="F6" s="216"/>
      <c r="G6" s="215"/>
      <c r="H6" s="216"/>
      <c r="I6" s="215"/>
      <c r="J6" s="216"/>
      <c r="K6" s="137"/>
      <c r="L6" s="137"/>
      <c r="M6" s="153"/>
      <c r="N6" s="202" t="str">
        <f t="shared" ref="N6:N14" si="1">IF(C6="－","－","")</f>
        <v/>
      </c>
      <c r="O6" s="201"/>
      <c r="P6" s="200" t="str">
        <f t="shared" ref="P6:P14" si="2">IF(E6="－","－","")</f>
        <v/>
      </c>
      <c r="Q6" s="201"/>
      <c r="R6" s="200" t="str">
        <f t="shared" ref="R6:R14" si="3">IF(G6="－","－","")</f>
        <v/>
      </c>
      <c r="S6" s="201"/>
      <c r="T6" s="200" t="str">
        <f t="shared" ref="T6:T14" si="4">IF(I6="－","－","")</f>
        <v/>
      </c>
      <c r="U6" s="201"/>
      <c r="V6" s="154" t="str">
        <f t="shared" ref="V6:V14" si="5">IF(K6="－","－","")</f>
        <v/>
      </c>
      <c r="W6" s="154" t="str">
        <f t="shared" ref="W6:X6" si="6">IF(L6="－","－","")</f>
        <v/>
      </c>
      <c r="X6" s="155" t="str">
        <f t="shared" si="6"/>
        <v/>
      </c>
      <c r="Z6" s="2" t="str">
        <f ca="1">IF(入力!D7="",様式14!$AQ$5&amp;様式14!$AR$5&amp;ROW(入力!D7)&amp;" 未入力",入力!D7)</f>
        <v>入力D7 未入力</v>
      </c>
    </row>
    <row r="7" spans="1:26" ht="33" customHeight="1" x14ac:dyDescent="0.2">
      <c r="A7" s="151"/>
      <c r="B7" s="152"/>
      <c r="C7" s="219"/>
      <c r="D7" s="216"/>
      <c r="E7" s="215"/>
      <c r="F7" s="216"/>
      <c r="G7" s="215"/>
      <c r="H7" s="216"/>
      <c r="I7" s="215"/>
      <c r="J7" s="216"/>
      <c r="K7" s="137"/>
      <c r="L7" s="137"/>
      <c r="M7" s="153"/>
      <c r="N7" s="202" t="str">
        <f t="shared" si="1"/>
        <v/>
      </c>
      <c r="O7" s="201"/>
      <c r="P7" s="200" t="str">
        <f t="shared" si="2"/>
        <v/>
      </c>
      <c r="Q7" s="201"/>
      <c r="R7" s="200" t="str">
        <f t="shared" si="3"/>
        <v/>
      </c>
      <c r="S7" s="201"/>
      <c r="T7" s="200" t="str">
        <f t="shared" si="4"/>
        <v/>
      </c>
      <c r="U7" s="201"/>
      <c r="V7" s="154" t="str">
        <f t="shared" si="5"/>
        <v/>
      </c>
      <c r="W7" s="154" t="str">
        <f t="shared" ref="W7:W14" si="7">IF(L7="－","－","")</f>
        <v/>
      </c>
      <c r="X7" s="155" t="str">
        <f t="shared" ref="X7:X14" si="8">IF(M7="－","－","")</f>
        <v/>
      </c>
      <c r="Z7" s="2" t="str">
        <f ca="1">IF(入力!D8="",様式14!$AQ$5&amp;様式14!$AR$5&amp;ROW(入力!D8)&amp;" 未入力",入力!D8)</f>
        <v>入力D8 未入力</v>
      </c>
    </row>
    <row r="8" spans="1:26" ht="33" customHeight="1" x14ac:dyDescent="0.2">
      <c r="A8" s="151"/>
      <c r="B8" s="152"/>
      <c r="C8" s="219"/>
      <c r="D8" s="216"/>
      <c r="E8" s="215"/>
      <c r="F8" s="216"/>
      <c r="G8" s="215"/>
      <c r="H8" s="216"/>
      <c r="I8" s="215"/>
      <c r="J8" s="216"/>
      <c r="K8" s="137"/>
      <c r="L8" s="137"/>
      <c r="M8" s="153"/>
      <c r="N8" s="202" t="str">
        <f t="shared" si="1"/>
        <v/>
      </c>
      <c r="O8" s="201"/>
      <c r="P8" s="200" t="str">
        <f t="shared" si="2"/>
        <v/>
      </c>
      <c r="Q8" s="201"/>
      <c r="R8" s="200" t="str">
        <f t="shared" si="3"/>
        <v/>
      </c>
      <c r="S8" s="201"/>
      <c r="T8" s="200" t="str">
        <f t="shared" si="4"/>
        <v/>
      </c>
      <c r="U8" s="201"/>
      <c r="V8" s="154" t="str">
        <f t="shared" si="5"/>
        <v/>
      </c>
      <c r="W8" s="154" t="str">
        <f t="shared" si="7"/>
        <v/>
      </c>
      <c r="X8" s="155" t="str">
        <f t="shared" si="8"/>
        <v/>
      </c>
      <c r="Z8" s="2" t="str">
        <f ca="1">IF(入力!D9="",様式14!$AQ$5&amp;様式14!$AR$5&amp;ROW(入力!D9)&amp;" 未入力",入力!D9)</f>
        <v>入力D9 未入力</v>
      </c>
    </row>
    <row r="9" spans="1:26" ht="33" customHeight="1" x14ac:dyDescent="0.2">
      <c r="A9" s="151"/>
      <c r="B9" s="152"/>
      <c r="C9" s="219"/>
      <c r="D9" s="216"/>
      <c r="E9" s="215"/>
      <c r="F9" s="216"/>
      <c r="G9" s="215"/>
      <c r="H9" s="216"/>
      <c r="I9" s="215"/>
      <c r="J9" s="216"/>
      <c r="K9" s="137"/>
      <c r="L9" s="137"/>
      <c r="M9" s="153"/>
      <c r="N9" s="202" t="str">
        <f t="shared" si="1"/>
        <v/>
      </c>
      <c r="O9" s="201"/>
      <c r="P9" s="200" t="str">
        <f t="shared" si="2"/>
        <v/>
      </c>
      <c r="Q9" s="201"/>
      <c r="R9" s="200" t="str">
        <f t="shared" si="3"/>
        <v/>
      </c>
      <c r="S9" s="201"/>
      <c r="T9" s="200" t="str">
        <f t="shared" si="4"/>
        <v/>
      </c>
      <c r="U9" s="201"/>
      <c r="V9" s="154" t="str">
        <f t="shared" si="5"/>
        <v/>
      </c>
      <c r="W9" s="154" t="str">
        <f t="shared" si="7"/>
        <v/>
      </c>
      <c r="X9" s="155" t="str">
        <f t="shared" si="8"/>
        <v/>
      </c>
      <c r="Z9" s="2" t="str">
        <f ca="1">IF(Z8="同じ","",IF(入力!D10="",様式14!$AQ$5&amp;様式14!$AR$5&amp;ROW(入力!D10)&amp;" 未入力",入力!D10))</f>
        <v>入力D10 未入力</v>
      </c>
    </row>
    <row r="10" spans="1:26" ht="33" customHeight="1" x14ac:dyDescent="0.2">
      <c r="A10" s="151"/>
      <c r="B10" s="152"/>
      <c r="C10" s="219"/>
      <c r="D10" s="216"/>
      <c r="E10" s="215"/>
      <c r="F10" s="216"/>
      <c r="G10" s="215"/>
      <c r="H10" s="216"/>
      <c r="I10" s="215"/>
      <c r="J10" s="216"/>
      <c r="K10" s="137"/>
      <c r="L10" s="137"/>
      <c r="M10" s="153"/>
      <c r="N10" s="202" t="str">
        <f t="shared" si="1"/>
        <v/>
      </c>
      <c r="O10" s="201"/>
      <c r="P10" s="200" t="str">
        <f t="shared" si="2"/>
        <v/>
      </c>
      <c r="Q10" s="201"/>
      <c r="R10" s="200" t="str">
        <f t="shared" si="3"/>
        <v/>
      </c>
      <c r="S10" s="201"/>
      <c r="T10" s="200" t="str">
        <f t="shared" si="4"/>
        <v/>
      </c>
      <c r="U10" s="201"/>
      <c r="V10" s="154" t="str">
        <f t="shared" si="5"/>
        <v/>
      </c>
      <c r="W10" s="154" t="str">
        <f t="shared" si="7"/>
        <v/>
      </c>
      <c r="X10" s="155" t="str">
        <f t="shared" si="8"/>
        <v/>
      </c>
      <c r="Z10" s="2" t="str">
        <f ca="1">IF(入力!D11="",様式14!$AQ$5&amp;様式14!$AR$5&amp;ROW(入力!D11)&amp;" 未入力",入力!D11)</f>
        <v>入力D11 未入力</v>
      </c>
    </row>
    <row r="11" spans="1:26" ht="33" customHeight="1" x14ac:dyDescent="0.2">
      <c r="A11" s="151"/>
      <c r="B11" s="152"/>
      <c r="C11" s="219"/>
      <c r="D11" s="216"/>
      <c r="E11" s="215"/>
      <c r="F11" s="216"/>
      <c r="G11" s="215"/>
      <c r="H11" s="216"/>
      <c r="I11" s="215"/>
      <c r="J11" s="216"/>
      <c r="K11" s="137"/>
      <c r="L11" s="137"/>
      <c r="M11" s="153"/>
      <c r="N11" s="202" t="str">
        <f t="shared" si="1"/>
        <v/>
      </c>
      <c r="O11" s="201"/>
      <c r="P11" s="200" t="str">
        <f t="shared" si="2"/>
        <v/>
      </c>
      <c r="Q11" s="201"/>
      <c r="R11" s="200" t="str">
        <f t="shared" si="3"/>
        <v/>
      </c>
      <c r="S11" s="201"/>
      <c r="T11" s="200" t="str">
        <f t="shared" si="4"/>
        <v/>
      </c>
      <c r="U11" s="201"/>
      <c r="V11" s="154" t="str">
        <f t="shared" si="5"/>
        <v/>
      </c>
      <c r="W11" s="154" t="str">
        <f t="shared" si="7"/>
        <v/>
      </c>
      <c r="X11" s="155" t="str">
        <f t="shared" si="8"/>
        <v/>
      </c>
      <c r="Z11" s="2" t="str">
        <f ca="1">IF(Z10="同じ","",IF(入力!D12="",様式14!$AQ$5&amp;様式14!$AR$5&amp;ROW(入力!D12)&amp;" 未入力",入力!D12))</f>
        <v>入力D12 未入力</v>
      </c>
    </row>
    <row r="12" spans="1:26" ht="33" customHeight="1" x14ac:dyDescent="0.2">
      <c r="A12" s="151"/>
      <c r="B12" s="152"/>
      <c r="C12" s="219"/>
      <c r="D12" s="216"/>
      <c r="E12" s="215"/>
      <c r="F12" s="216"/>
      <c r="G12" s="215"/>
      <c r="H12" s="216"/>
      <c r="I12" s="215"/>
      <c r="J12" s="216"/>
      <c r="K12" s="137"/>
      <c r="L12" s="137"/>
      <c r="M12" s="153"/>
      <c r="N12" s="202" t="str">
        <f t="shared" si="1"/>
        <v/>
      </c>
      <c r="O12" s="201"/>
      <c r="P12" s="200" t="str">
        <f t="shared" si="2"/>
        <v/>
      </c>
      <c r="Q12" s="201"/>
      <c r="R12" s="200" t="str">
        <f t="shared" si="3"/>
        <v/>
      </c>
      <c r="S12" s="201"/>
      <c r="T12" s="200" t="str">
        <f t="shared" si="4"/>
        <v/>
      </c>
      <c r="U12" s="201"/>
      <c r="V12" s="154" t="str">
        <f t="shared" si="5"/>
        <v/>
      </c>
      <c r="W12" s="154" t="str">
        <f t="shared" si="7"/>
        <v/>
      </c>
      <c r="X12" s="155" t="str">
        <f t="shared" si="8"/>
        <v/>
      </c>
      <c r="Z12" s="2" t="str">
        <f ca="1">IF(入力!D14="",様式14!$AQ$5&amp;様式14!$AR$5&amp;ROW(入力!D14)&amp;" 未入力",入力!D14)</f>
        <v>入力D14 未入力</v>
      </c>
    </row>
    <row r="13" spans="1:26" ht="33" customHeight="1" x14ac:dyDescent="0.2">
      <c r="A13" s="151"/>
      <c r="B13" s="152"/>
      <c r="C13" s="219"/>
      <c r="D13" s="216"/>
      <c r="E13" s="215"/>
      <c r="F13" s="216"/>
      <c r="G13" s="215"/>
      <c r="H13" s="216"/>
      <c r="I13" s="215"/>
      <c r="J13" s="216"/>
      <c r="K13" s="137"/>
      <c r="L13" s="137"/>
      <c r="M13" s="153"/>
      <c r="N13" s="202" t="str">
        <f t="shared" si="1"/>
        <v/>
      </c>
      <c r="O13" s="201"/>
      <c r="P13" s="200" t="str">
        <f t="shared" si="2"/>
        <v/>
      </c>
      <c r="Q13" s="201"/>
      <c r="R13" s="200" t="str">
        <f t="shared" si="3"/>
        <v/>
      </c>
      <c r="S13" s="201"/>
      <c r="T13" s="200" t="str">
        <f t="shared" si="4"/>
        <v/>
      </c>
      <c r="U13" s="201"/>
      <c r="V13" s="154" t="str">
        <f t="shared" si="5"/>
        <v/>
      </c>
      <c r="W13" s="154" t="str">
        <f t="shared" si="7"/>
        <v/>
      </c>
      <c r="X13" s="155" t="str">
        <f t="shared" si="8"/>
        <v/>
      </c>
      <c r="Z13" s="2" t="str">
        <f ca="1">IF(入力!D15="",様式14!$AQ$5&amp;様式14!$AR$5&amp;ROW(入力!D15)&amp;" 未入力",入力!D15)</f>
        <v>入力D15 未入力</v>
      </c>
    </row>
    <row r="14" spans="1:26" ht="33" customHeight="1" x14ac:dyDescent="0.2">
      <c r="A14" s="156"/>
      <c r="B14" s="157"/>
      <c r="C14" s="220"/>
      <c r="D14" s="218"/>
      <c r="E14" s="217"/>
      <c r="F14" s="218"/>
      <c r="G14" s="217"/>
      <c r="H14" s="218"/>
      <c r="I14" s="217"/>
      <c r="J14" s="218"/>
      <c r="K14" s="158"/>
      <c r="L14" s="158"/>
      <c r="M14" s="159"/>
      <c r="N14" s="207" t="str">
        <f t="shared" si="1"/>
        <v/>
      </c>
      <c r="O14" s="208"/>
      <c r="P14" s="209" t="str">
        <f t="shared" si="2"/>
        <v/>
      </c>
      <c r="Q14" s="208"/>
      <c r="R14" s="209" t="str">
        <f t="shared" si="3"/>
        <v/>
      </c>
      <c r="S14" s="208"/>
      <c r="T14" s="209" t="str">
        <f t="shared" si="4"/>
        <v/>
      </c>
      <c r="U14" s="208"/>
      <c r="V14" s="160" t="str">
        <f t="shared" si="5"/>
        <v/>
      </c>
      <c r="W14" s="160" t="str">
        <f t="shared" si="7"/>
        <v/>
      </c>
      <c r="X14" s="161" t="str">
        <f t="shared" si="8"/>
        <v/>
      </c>
      <c r="Z14" s="2" t="str">
        <f ca="1">IF(入力!D16="",様式14!$AQ$5&amp;様式14!$AR$5&amp;ROW(入力!D16)&amp;" 未入力",入力!D16)</f>
        <v>入力D16 未入力</v>
      </c>
    </row>
    <row r="15" spans="1:26" ht="13" x14ac:dyDescent="0.2">
      <c r="A15" s="205" t="s">
        <v>512</v>
      </c>
      <c r="B15" s="206"/>
      <c r="C15" s="206"/>
      <c r="D15" s="206"/>
      <c r="E15" s="206"/>
      <c r="F15" s="206"/>
      <c r="G15" s="206"/>
      <c r="H15" s="206"/>
      <c r="I15" s="206"/>
      <c r="J15" s="206"/>
      <c r="K15" s="206"/>
      <c r="L15" s="206"/>
      <c r="M15" s="206"/>
      <c r="N15" s="206"/>
      <c r="O15" s="206"/>
      <c r="P15" s="206"/>
      <c r="Q15" s="206"/>
      <c r="R15" s="206"/>
      <c r="S15" s="206"/>
      <c r="T15" s="206"/>
      <c r="U15" s="206"/>
      <c r="V15" s="206"/>
      <c r="W15" s="206"/>
      <c r="X15" s="206"/>
      <c r="Z15" s="2" t="str">
        <f ca="1">IF(入力!D17="",様式14!$AQ$5&amp;様式14!$AR$5&amp;ROW(入力!D17)&amp;" 未入力",入力!D17)</f>
        <v>入力D17 未入力</v>
      </c>
    </row>
    <row r="16" spans="1:26" ht="13" x14ac:dyDescent="0.2">
      <c r="A16" s="193" t="s">
        <v>513</v>
      </c>
      <c r="B16" s="194"/>
      <c r="C16" s="194"/>
      <c r="D16" s="194"/>
      <c r="E16" s="194"/>
      <c r="F16" s="194"/>
      <c r="G16" s="194"/>
      <c r="H16" s="194"/>
      <c r="I16" s="194"/>
      <c r="J16" s="194"/>
      <c r="K16" s="194"/>
      <c r="L16" s="194"/>
      <c r="M16" s="194"/>
      <c r="N16" s="194"/>
      <c r="O16" s="194"/>
      <c r="P16" s="194"/>
      <c r="Q16" s="194"/>
      <c r="R16" s="194"/>
      <c r="S16" s="194"/>
      <c r="T16" s="194"/>
      <c r="U16" s="194"/>
      <c r="V16" s="194"/>
      <c r="W16" s="194"/>
      <c r="X16" s="194"/>
      <c r="Z16" s="2" t="str">
        <f ca="1">IF(入力!D18="",様式14!$AQ$5&amp;様式14!$AR$5&amp;ROW(入力!D18)&amp;" 未入力",入力!D18)</f>
        <v>入力D18 未入力</v>
      </c>
    </row>
    <row r="17" spans="1:26" ht="13" x14ac:dyDescent="0.2">
      <c r="A17" s="193" t="s">
        <v>514</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Z17" s="2" t="str">
        <f ca="1">IF(入力!D19="",様式14!$AQ$5&amp;様式14!$AR$5&amp;ROW(入力!D19)&amp;" 未入力",入力!D19)</f>
        <v>入力D19 未入力</v>
      </c>
    </row>
    <row r="18" spans="1:26" ht="13" x14ac:dyDescent="0.2">
      <c r="A18" s="193" t="s">
        <v>531</v>
      </c>
      <c r="B18" s="194"/>
      <c r="C18" s="194"/>
      <c r="D18" s="194"/>
      <c r="E18" s="194"/>
      <c r="F18" s="194"/>
      <c r="G18" s="194"/>
      <c r="H18" s="194"/>
      <c r="I18" s="194"/>
      <c r="J18" s="194"/>
      <c r="K18" s="194"/>
      <c r="L18" s="194"/>
      <c r="M18" s="194"/>
      <c r="N18" s="194"/>
      <c r="O18" s="194"/>
      <c r="P18" s="194"/>
      <c r="Q18" s="194"/>
      <c r="R18" s="194"/>
      <c r="S18" s="194"/>
      <c r="T18" s="194"/>
      <c r="U18" s="194"/>
      <c r="V18" s="194"/>
      <c r="W18" s="194"/>
      <c r="X18" s="194"/>
      <c r="Z18" s="2" t="str">
        <f ca="1">IF(入力!D20="",様式14!$AQ$5&amp;様式14!$AR$5&amp;ROW(入力!D20)&amp;" 未入力",入力!D20)</f>
        <v>入力D20 未入力</v>
      </c>
    </row>
    <row r="19" spans="1:26" ht="13" x14ac:dyDescent="0.2">
      <c r="A19" s="193" t="s">
        <v>532</v>
      </c>
      <c r="B19" s="194"/>
      <c r="C19" s="194"/>
      <c r="D19" s="194"/>
      <c r="E19" s="194"/>
      <c r="F19" s="194"/>
      <c r="G19" s="194"/>
      <c r="H19" s="194"/>
      <c r="I19" s="194"/>
      <c r="J19" s="194"/>
      <c r="K19" s="194"/>
      <c r="L19" s="194"/>
      <c r="M19" s="194"/>
      <c r="N19" s="194"/>
      <c r="O19" s="194"/>
      <c r="P19" s="194"/>
      <c r="Q19" s="194"/>
      <c r="R19" s="194"/>
      <c r="S19" s="194"/>
      <c r="T19" s="194"/>
      <c r="U19" s="194"/>
      <c r="V19" s="194"/>
      <c r="W19" s="194"/>
      <c r="X19" s="194"/>
      <c r="Z19" s="2" t="str">
        <f ca="1">IF(COUNTIF(Z12,"*の認定を受ける*"),IF(入力!D21="",様式14!$AQ$5&amp;様式14!$AR$5&amp;ROW(入力!D21)&amp;" 未入力",入力!D21),"")</f>
        <v/>
      </c>
    </row>
    <row r="20" spans="1:26" ht="13" x14ac:dyDescent="0.2">
      <c r="A20" s="193" t="s">
        <v>515</v>
      </c>
      <c r="B20" s="194"/>
      <c r="C20" s="194"/>
      <c r="D20" s="194"/>
      <c r="E20" s="194"/>
      <c r="F20" s="194"/>
      <c r="G20" s="194"/>
      <c r="H20" s="194"/>
      <c r="I20" s="194"/>
      <c r="J20" s="194"/>
      <c r="K20" s="194"/>
      <c r="L20" s="194"/>
      <c r="M20" s="194"/>
      <c r="N20" s="194"/>
      <c r="O20" s="194"/>
      <c r="P20" s="194"/>
      <c r="Q20" s="194"/>
      <c r="R20" s="194"/>
      <c r="S20" s="194"/>
      <c r="T20" s="194"/>
      <c r="U20" s="194"/>
      <c r="V20" s="194"/>
      <c r="W20" s="194"/>
      <c r="X20" s="194"/>
      <c r="Z20" s="2" t="str">
        <f ca="1">IF(COUNTIF(Z13,"*の認定を受ける*"),IF(入力!D22="",様式14!$AQ$5&amp;様式14!$AR$5&amp;ROW(入力!D22)&amp;" 未入力",入力!D22),"")</f>
        <v/>
      </c>
    </row>
    <row r="21" spans="1:26" x14ac:dyDescent="0.2">
      <c r="Z21" s="2" t="str">
        <f ca="1">IF(COUNTIF(Z14,"*の認定を受ける*"),IF(入力!D23="",様式14!$AQ$5&amp;様式14!$AR$5&amp;ROW(入力!D23)&amp;" 未入力",入力!D23),"")</f>
        <v/>
      </c>
    </row>
    <row r="22" spans="1:26" x14ac:dyDescent="0.2">
      <c r="Z22" s="2" t="str">
        <f ca="1">IF(COUNTIF(Z15,"*の認定を受ける*"),IF(入力!D24="",様式14!$AQ$5&amp;様式14!$AR$5&amp;ROW(入力!D24)&amp;" 未入力",入力!D24),"")</f>
        <v/>
      </c>
    </row>
    <row r="23" spans="1:26" x14ac:dyDescent="0.2">
      <c r="Z23" s="2" t="str">
        <f ca="1">IF(COUNTIF(Z16,"*の認定を受ける*"),IF(入力!D25="",様式14!$AQ$5&amp;様式14!$AR$5&amp;ROW(入力!D25)&amp;" 未入力",入力!D25),"")</f>
        <v/>
      </c>
    </row>
    <row r="24" spans="1:26" x14ac:dyDescent="0.2">
      <c r="Z24" s="2" t="str">
        <f ca="1">IF(COUNTIF(Z17,"*の認定を受ける*"),IF(入力!D26="",様式14!$AQ$5&amp;様式14!$AR$5&amp;ROW(入力!D26)&amp;" 未入力",入力!D26),"")</f>
        <v/>
      </c>
    </row>
    <row r="25" spans="1:26" x14ac:dyDescent="0.2">
      <c r="Z25" s="2" t="str">
        <f ca="1">IF(COUNTIF(Z18,"*の認定を受ける*"),IF(入力!D27="",様式14!$AQ$5&amp;様式14!$AR$5&amp;ROW(入力!D27)&amp;" 未入力",入力!D27),"")</f>
        <v/>
      </c>
    </row>
  </sheetData>
  <sheetProtection sheet="1" objects="1" scenarios="1" formatCells="0" formatColumns="0" formatRows="0" insertRows="0" deleteRows="0"/>
  <mergeCells count="90">
    <mergeCell ref="C11:D11"/>
    <mergeCell ref="C12:D12"/>
    <mergeCell ref="C13:D13"/>
    <mergeCell ref="C14:D14"/>
    <mergeCell ref="E5:F5"/>
    <mergeCell ref="E6:F6"/>
    <mergeCell ref="E7:F7"/>
    <mergeCell ref="E8:F8"/>
    <mergeCell ref="E9:F9"/>
    <mergeCell ref="E10:F10"/>
    <mergeCell ref="C5:D5"/>
    <mergeCell ref="C6:D6"/>
    <mergeCell ref="C7:D7"/>
    <mergeCell ref="C8:D8"/>
    <mergeCell ref="C9:D9"/>
    <mergeCell ref="C10:D10"/>
    <mergeCell ref="E11:F11"/>
    <mergeCell ref="E12:F12"/>
    <mergeCell ref="E13:F13"/>
    <mergeCell ref="E14:F14"/>
    <mergeCell ref="G5:H5"/>
    <mergeCell ref="G6:H6"/>
    <mergeCell ref="G7:H7"/>
    <mergeCell ref="G8:H8"/>
    <mergeCell ref="G9:H9"/>
    <mergeCell ref="G10:H10"/>
    <mergeCell ref="P9:Q9"/>
    <mergeCell ref="G11:H11"/>
    <mergeCell ref="G12:H12"/>
    <mergeCell ref="G13:H13"/>
    <mergeCell ref="G14:H14"/>
    <mergeCell ref="I9:J9"/>
    <mergeCell ref="I10:J10"/>
    <mergeCell ref="I11:J11"/>
    <mergeCell ref="I12:J12"/>
    <mergeCell ref="I13:J13"/>
    <mergeCell ref="I14:J14"/>
    <mergeCell ref="N9:O9"/>
    <mergeCell ref="I5:J5"/>
    <mergeCell ref="I6:J6"/>
    <mergeCell ref="I7:J7"/>
    <mergeCell ref="I8:J8"/>
    <mergeCell ref="R5:S5"/>
    <mergeCell ref="R7:S7"/>
    <mergeCell ref="T5:U5"/>
    <mergeCell ref="N6:O6"/>
    <mergeCell ref="P6:Q6"/>
    <mergeCell ref="R6:S6"/>
    <mergeCell ref="T6:U6"/>
    <mergeCell ref="P5:Q5"/>
    <mergeCell ref="N5:O5"/>
    <mergeCell ref="T7:U7"/>
    <mergeCell ref="N8:O8"/>
    <mergeCell ref="P8:Q8"/>
    <mergeCell ref="R8:S8"/>
    <mergeCell ref="T8:U8"/>
    <mergeCell ref="P7:Q7"/>
    <mergeCell ref="N7:O7"/>
    <mergeCell ref="B1:X1"/>
    <mergeCell ref="A15:X15"/>
    <mergeCell ref="A16:X16"/>
    <mergeCell ref="N13:O13"/>
    <mergeCell ref="P13:Q13"/>
    <mergeCell ref="R13:S13"/>
    <mergeCell ref="T13:U13"/>
    <mergeCell ref="N14:O14"/>
    <mergeCell ref="P14:Q14"/>
    <mergeCell ref="R14:S14"/>
    <mergeCell ref="T14:U14"/>
    <mergeCell ref="N11:O11"/>
    <mergeCell ref="P11:Q11"/>
    <mergeCell ref="R11:S11"/>
    <mergeCell ref="T11:U11"/>
    <mergeCell ref="N12:O12"/>
    <mergeCell ref="A17:X17"/>
    <mergeCell ref="A18:X18"/>
    <mergeCell ref="A19:X19"/>
    <mergeCell ref="A20:X20"/>
    <mergeCell ref="A3:B3"/>
    <mergeCell ref="C3:M3"/>
    <mergeCell ref="N3:X3"/>
    <mergeCell ref="P12:Q12"/>
    <mergeCell ref="R12:S12"/>
    <mergeCell ref="T12:U12"/>
    <mergeCell ref="R9:S9"/>
    <mergeCell ref="T9:U9"/>
    <mergeCell ref="N10:O10"/>
    <mergeCell ref="P10:Q10"/>
    <mergeCell ref="R10:S10"/>
    <mergeCell ref="T10:U10"/>
  </mergeCells>
  <phoneticPr fontId="1"/>
  <conditionalFormatting sqref="Z1:Z300">
    <cfRule type="expression" dxfId="113" priority="3">
      <formula>_xlfn.ISFORMULA(Z1)</formula>
    </cfRule>
  </conditionalFormatting>
  <conditionalFormatting sqref="B1:X1">
    <cfRule type="expression" dxfId="112" priority="1">
      <formula>B1="未入力あり"</formula>
    </cfRule>
  </conditionalFormatting>
  <conditionalFormatting sqref="A5:X14">
    <cfRule type="expression" dxfId="111" priority="1025">
      <formula>AND(A5="",ROWS(A$5:A5)&lt;=$Z$7)</formula>
    </cfRule>
  </conditionalFormatting>
  <dataValidations disablePrompts="1" count="2">
    <dataValidation type="list" allowBlank="1" showInputMessage="1" showErrorMessage="1" sqref="C5:M14">
      <formula1>"－,○"</formula1>
    </dataValidation>
    <dataValidation type="list" allowBlank="1" showInputMessage="1" prompt="認定を受けない場合は「－」を記載" sqref="N5:X14">
      <formula1>"－"</formula1>
    </dataValidation>
  </dataValidations>
  <pageMargins left="0.39370078740157483" right="0.39370078740157483" top="0.78740157480314965" bottom="0.78740157480314965" header="0.31496062992125984" footer="0.31496062992125984"/>
  <pageSetup paperSize="9" scale="9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AQ56"/>
  <sheetViews>
    <sheetView workbookViewId="0">
      <selection sqref="A1:AO1"/>
    </sheetView>
  </sheetViews>
  <sheetFormatPr defaultRowHeight="12.5" x14ac:dyDescent="0.2"/>
  <cols>
    <col min="1" max="40" width="2.08984375" style="2" customWidth="1"/>
    <col min="41" max="41" width="2.81640625" style="2" customWidth="1"/>
    <col min="42" max="16384" width="8.7265625" style="2"/>
  </cols>
  <sheetData>
    <row r="1" spans="1:43" ht="18.5" customHeight="1" x14ac:dyDescent="0.2">
      <c r="A1" s="232" t="str">
        <f ca="1">IF(COUNTIF(AQ1:AQ100,"*未入力*"),"未入力あり","滋賀県収入証紙貼付書")</f>
        <v>未入力あり</v>
      </c>
      <c r="B1" s="233"/>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233"/>
      <c r="AJ1" s="233"/>
      <c r="AK1" s="233"/>
      <c r="AL1" s="233"/>
      <c r="AM1" s="233"/>
      <c r="AN1" s="233"/>
      <c r="AO1" s="234"/>
    </row>
    <row r="2" spans="1:43" ht="18.5" customHeight="1" x14ac:dyDescent="0.2">
      <c r="A2" s="235" t="s">
        <v>404</v>
      </c>
      <c r="B2" s="236"/>
      <c r="C2" s="236"/>
      <c r="D2" s="236"/>
      <c r="E2" s="236"/>
      <c r="F2" s="236"/>
      <c r="G2" s="236"/>
      <c r="H2" s="228" t="str">
        <f ca="1">AQ5</f>
        <v>入力D5 未入力</v>
      </c>
      <c r="I2" s="229"/>
      <c r="J2" s="229"/>
      <c r="K2" s="229"/>
      <c r="L2" s="229"/>
      <c r="M2" s="229"/>
      <c r="N2" s="229"/>
      <c r="O2" s="229"/>
      <c r="P2" s="229"/>
      <c r="Q2" s="229"/>
      <c r="R2" s="229"/>
      <c r="S2" s="229"/>
      <c r="T2" s="229"/>
      <c r="U2" s="229"/>
      <c r="V2" s="229"/>
      <c r="W2" s="229"/>
      <c r="X2" s="229"/>
      <c r="Y2" s="229"/>
      <c r="Z2" s="229"/>
      <c r="AA2" s="229"/>
      <c r="AB2" s="229"/>
      <c r="AC2" s="229"/>
      <c r="AD2" s="229"/>
      <c r="AE2" s="229"/>
      <c r="AF2" s="229"/>
      <c r="AG2" s="229"/>
      <c r="AH2" s="229"/>
      <c r="AI2" s="229"/>
      <c r="AJ2" s="229"/>
      <c r="AK2" s="229"/>
      <c r="AL2" s="229"/>
      <c r="AM2" s="229"/>
      <c r="AN2" s="229"/>
      <c r="AO2" s="229"/>
    </row>
    <row r="3" spans="1:43" ht="18.5" customHeight="1" x14ac:dyDescent="0.2">
      <c r="A3" s="235" t="s">
        <v>405</v>
      </c>
      <c r="B3" s="236"/>
      <c r="C3" s="236"/>
      <c r="D3" s="236"/>
      <c r="E3" s="236"/>
      <c r="F3" s="236"/>
      <c r="G3" s="236"/>
      <c r="H3" s="237" t="str">
        <f ca="1">AQ6</f>
        <v>入力D2 未入力</v>
      </c>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8"/>
      <c r="AJ3" s="238"/>
      <c r="AK3" s="238"/>
      <c r="AL3" s="238"/>
      <c r="AM3" s="238"/>
      <c r="AN3" s="238"/>
      <c r="AO3" s="238"/>
    </row>
    <row r="4" spans="1:43" ht="18.5" customHeight="1" x14ac:dyDescent="0.2">
      <c r="A4" s="235" t="s">
        <v>406</v>
      </c>
      <c r="B4" s="236"/>
      <c r="C4" s="236"/>
      <c r="D4" s="236"/>
      <c r="E4" s="236"/>
      <c r="F4" s="236"/>
      <c r="G4" s="236"/>
      <c r="H4" s="228" t="str">
        <f>様式14!A8</f>
        <v>保安機関認定更新申請書</v>
      </c>
      <c r="I4" s="229"/>
      <c r="J4" s="229"/>
      <c r="K4" s="229"/>
      <c r="L4" s="229"/>
      <c r="M4" s="229"/>
      <c r="N4" s="229"/>
      <c r="O4" s="229"/>
      <c r="P4" s="229"/>
      <c r="Q4" s="229"/>
      <c r="R4" s="229"/>
      <c r="S4" s="229"/>
      <c r="T4" s="229"/>
      <c r="U4" s="229"/>
      <c r="V4" s="229"/>
      <c r="W4" s="229"/>
      <c r="X4" s="229"/>
      <c r="Y4" s="229"/>
      <c r="Z4" s="229"/>
      <c r="AA4" s="229"/>
      <c r="AB4" s="229"/>
      <c r="AC4" s="229"/>
      <c r="AD4" s="229"/>
      <c r="AE4" s="229"/>
      <c r="AF4" s="229"/>
      <c r="AG4" s="229"/>
      <c r="AH4" s="229"/>
      <c r="AI4" s="229"/>
      <c r="AJ4" s="229"/>
      <c r="AK4" s="229"/>
      <c r="AL4" s="229"/>
      <c r="AM4" s="229"/>
      <c r="AN4" s="229"/>
      <c r="AO4" s="229"/>
    </row>
    <row r="5" spans="1:43" ht="18.5" customHeight="1" x14ac:dyDescent="0.2">
      <c r="A5" s="235" t="s">
        <v>407</v>
      </c>
      <c r="B5" s="236"/>
      <c r="C5" s="236"/>
      <c r="D5" s="236"/>
      <c r="E5" s="236"/>
      <c r="F5" s="236"/>
      <c r="G5" s="236"/>
      <c r="H5" s="230" t="str">
        <f ca="1">AQ7</f>
        <v>入力D110 未入力</v>
      </c>
      <c r="I5" s="231"/>
      <c r="J5" s="231"/>
      <c r="K5" s="231"/>
      <c r="L5" s="231"/>
      <c r="M5" s="231"/>
      <c r="N5" s="231"/>
      <c r="O5" s="231"/>
      <c r="P5" s="231"/>
      <c r="Q5" s="231"/>
      <c r="R5" s="231"/>
      <c r="S5" s="231"/>
      <c r="T5" s="231"/>
      <c r="U5" s="231"/>
      <c r="V5" s="231"/>
      <c r="W5" s="231"/>
      <c r="X5" s="231"/>
      <c r="Y5" s="231"/>
      <c r="Z5" s="231"/>
      <c r="AA5" s="231"/>
      <c r="AB5" s="231"/>
      <c r="AC5" s="231"/>
      <c r="AD5" s="231"/>
      <c r="AE5" s="231"/>
      <c r="AF5" s="231"/>
      <c r="AG5" s="231"/>
      <c r="AH5" s="231"/>
      <c r="AI5" s="231"/>
      <c r="AJ5" s="231"/>
      <c r="AK5" s="231"/>
      <c r="AL5" s="231"/>
      <c r="AM5" s="231"/>
      <c r="AN5" s="231"/>
      <c r="AO5" s="231"/>
      <c r="AQ5" s="2" t="str">
        <f ca="1">IF(入力!D5="",様式14!$AQ$5&amp;様式14!$AR$5&amp;ROW(入力!D5)&amp;" 未入力",入力!D5)</f>
        <v>入力D5 未入力</v>
      </c>
    </row>
    <row r="6" spans="1:43" ht="18.5" customHeight="1" x14ac:dyDescent="0.2">
      <c r="A6" s="222" t="s">
        <v>408</v>
      </c>
      <c r="B6" s="223"/>
      <c r="C6" s="223"/>
      <c r="D6" s="223"/>
      <c r="E6" s="223"/>
      <c r="F6" s="223"/>
      <c r="G6" s="223"/>
      <c r="H6" s="223"/>
      <c r="I6" s="223"/>
      <c r="J6" s="223"/>
      <c r="K6" s="223"/>
      <c r="L6" s="223"/>
      <c r="M6" s="223"/>
      <c r="N6" s="223"/>
      <c r="O6" s="223"/>
      <c r="P6" s="223"/>
      <c r="Q6" s="223"/>
      <c r="R6" s="223"/>
      <c r="S6" s="223"/>
      <c r="T6" s="223"/>
      <c r="U6" s="223"/>
      <c r="V6" s="223"/>
      <c r="W6" s="223"/>
      <c r="X6" s="223"/>
      <c r="Y6" s="223"/>
      <c r="Z6" s="223"/>
      <c r="AA6" s="223"/>
      <c r="AB6" s="223"/>
      <c r="AC6" s="223"/>
      <c r="AD6" s="223"/>
      <c r="AE6" s="223"/>
      <c r="AF6" s="223"/>
      <c r="AG6" s="223"/>
      <c r="AH6" s="223"/>
      <c r="AI6" s="223"/>
      <c r="AJ6" s="223"/>
      <c r="AK6" s="223"/>
      <c r="AL6" s="223"/>
      <c r="AM6" s="223"/>
      <c r="AN6" s="223"/>
      <c r="AO6" s="224"/>
      <c r="AQ6" s="2" t="str">
        <f ca="1">IF(入力!D2="",様式14!$AQ$5&amp;様式14!$AR$5&amp;ROW(入力!D2)&amp;" 未入力",入力!D2)</f>
        <v>入力D2 未入力</v>
      </c>
    </row>
    <row r="7" spans="1:43" ht="18.5" customHeight="1" x14ac:dyDescent="0.2">
      <c r="A7" s="225" t="s">
        <v>409</v>
      </c>
      <c r="B7" s="226"/>
      <c r="C7" s="226"/>
      <c r="D7" s="226"/>
      <c r="E7" s="226"/>
      <c r="F7" s="226"/>
      <c r="G7" s="226"/>
      <c r="H7" s="226"/>
      <c r="I7" s="226"/>
      <c r="J7" s="226"/>
      <c r="K7" s="226"/>
      <c r="L7" s="226"/>
      <c r="M7" s="226"/>
      <c r="N7" s="226"/>
      <c r="O7" s="226"/>
      <c r="P7" s="226"/>
      <c r="Q7" s="226"/>
      <c r="R7" s="226"/>
      <c r="S7" s="226"/>
      <c r="T7" s="226"/>
      <c r="U7" s="226"/>
      <c r="V7" s="226"/>
      <c r="W7" s="226"/>
      <c r="X7" s="226"/>
      <c r="Y7" s="226"/>
      <c r="Z7" s="226"/>
      <c r="AA7" s="226"/>
      <c r="AB7" s="226"/>
      <c r="AC7" s="226"/>
      <c r="AD7" s="226"/>
      <c r="AE7" s="226"/>
      <c r="AF7" s="226"/>
      <c r="AG7" s="226"/>
      <c r="AH7" s="226"/>
      <c r="AI7" s="226"/>
      <c r="AJ7" s="226"/>
      <c r="AK7" s="226"/>
      <c r="AL7" s="226"/>
      <c r="AM7" s="226"/>
      <c r="AN7" s="226"/>
      <c r="AO7" s="227"/>
      <c r="AQ7" s="2" t="str">
        <f ca="1">IF(入力!D110="",様式14!$AQ$5&amp;様式14!$AR$5&amp;ROW(入力!D110)&amp;" 未入力",入力!D110)</f>
        <v>入力D110 未入力</v>
      </c>
    </row>
    <row r="8" spans="1:43" ht="18.5" customHeight="1" x14ac:dyDescent="0.2">
      <c r="A8" s="102" t="s">
        <v>410</v>
      </c>
      <c r="B8" s="24"/>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101"/>
    </row>
    <row r="9" spans="1:43" ht="18.5" customHeight="1" x14ac:dyDescent="0.2">
      <c r="A9" s="100"/>
      <c r="B9" s="24"/>
      <c r="C9" s="24"/>
      <c r="D9" s="24"/>
      <c r="E9" s="24"/>
      <c r="F9" s="24"/>
      <c r="G9" s="108"/>
      <c r="H9" s="99"/>
      <c r="I9" s="97"/>
      <c r="J9" s="97"/>
      <c r="K9" s="97"/>
      <c r="L9" s="97"/>
      <c r="M9" s="97"/>
      <c r="N9" s="97"/>
      <c r="O9" s="97"/>
      <c r="P9" s="97"/>
      <c r="Q9" s="97"/>
      <c r="R9" s="97"/>
      <c r="S9" s="97"/>
      <c r="T9" s="97"/>
      <c r="U9" s="107"/>
      <c r="V9" s="97"/>
      <c r="W9" s="97"/>
      <c r="X9" s="97"/>
      <c r="Y9" s="97"/>
      <c r="Z9" s="97"/>
      <c r="AA9" s="97"/>
      <c r="AB9" s="97"/>
      <c r="AC9" s="97"/>
      <c r="AD9" s="97"/>
      <c r="AE9" s="97"/>
      <c r="AF9" s="97"/>
      <c r="AG9" s="99"/>
      <c r="AH9" s="99"/>
      <c r="AI9" s="24"/>
      <c r="AJ9" s="24"/>
      <c r="AK9" s="24"/>
      <c r="AL9" s="24"/>
      <c r="AM9" s="24"/>
      <c r="AN9" s="24"/>
      <c r="AO9" s="101"/>
    </row>
    <row r="10" spans="1:43" ht="21" customHeight="1" x14ac:dyDescent="0.2">
      <c r="A10" s="100"/>
      <c r="B10" s="24"/>
      <c r="C10" s="24"/>
      <c r="D10" s="24"/>
      <c r="E10" s="24"/>
      <c r="F10" s="24"/>
      <c r="G10" s="99"/>
      <c r="H10" s="95"/>
      <c r="I10" s="111"/>
      <c r="J10" s="92"/>
      <c r="K10" s="92"/>
      <c r="L10" s="92"/>
      <c r="M10" s="92"/>
      <c r="N10" s="92"/>
      <c r="O10" s="92"/>
      <c r="P10" s="92"/>
      <c r="Q10" s="92"/>
      <c r="R10" s="92"/>
      <c r="S10" s="92"/>
      <c r="T10" s="93"/>
      <c r="U10" s="111"/>
      <c r="V10" s="92"/>
      <c r="W10" s="92"/>
      <c r="X10" s="92"/>
      <c r="Y10" s="92"/>
      <c r="Z10" s="92"/>
      <c r="AA10" s="92"/>
      <c r="AB10" s="92"/>
      <c r="AC10" s="92"/>
      <c r="AD10" s="92"/>
      <c r="AE10" s="92"/>
      <c r="AF10" s="93"/>
      <c r="AG10" s="94"/>
      <c r="AH10" s="99"/>
      <c r="AI10" s="24"/>
      <c r="AJ10" s="24"/>
      <c r="AK10" s="24"/>
      <c r="AL10" s="24"/>
      <c r="AM10" s="24"/>
      <c r="AN10" s="24"/>
      <c r="AO10" s="101"/>
    </row>
    <row r="11" spans="1:43" ht="21" customHeight="1" x14ac:dyDescent="0.2">
      <c r="A11" s="100"/>
      <c r="B11" s="24"/>
      <c r="C11" s="24"/>
      <c r="D11" s="24"/>
      <c r="E11" s="24"/>
      <c r="F11" s="24"/>
      <c r="G11" s="99"/>
      <c r="H11" s="95"/>
      <c r="I11" s="94"/>
      <c r="J11" s="99"/>
      <c r="K11" s="99"/>
      <c r="L11" s="99"/>
      <c r="M11" s="99"/>
      <c r="N11" s="99"/>
      <c r="O11" s="99"/>
      <c r="P11" s="99"/>
      <c r="Q11" s="99"/>
      <c r="R11" s="99"/>
      <c r="S11" s="99"/>
      <c r="T11" s="95"/>
      <c r="U11" s="94"/>
      <c r="V11" s="99"/>
      <c r="W11" s="99"/>
      <c r="X11" s="99"/>
      <c r="Y11" s="99"/>
      <c r="Z11" s="99"/>
      <c r="AA11" s="99"/>
      <c r="AB11" s="99"/>
      <c r="AC11" s="99"/>
      <c r="AD11" s="99"/>
      <c r="AE11" s="99"/>
      <c r="AF11" s="95"/>
      <c r="AG11" s="94"/>
      <c r="AH11" s="99"/>
      <c r="AI11" s="24"/>
      <c r="AJ11" s="24"/>
      <c r="AK11" s="24"/>
      <c r="AL11" s="24"/>
      <c r="AM11" s="24"/>
      <c r="AN11" s="24"/>
      <c r="AO11" s="101"/>
    </row>
    <row r="12" spans="1:43" ht="21" customHeight="1" x14ac:dyDescent="0.2">
      <c r="A12" s="100"/>
      <c r="B12" s="24"/>
      <c r="C12" s="24"/>
      <c r="D12" s="24"/>
      <c r="E12" s="24"/>
      <c r="F12" s="24"/>
      <c r="G12" s="99"/>
      <c r="H12" s="95"/>
      <c r="I12" s="94"/>
      <c r="J12" s="99"/>
      <c r="K12" s="99"/>
      <c r="L12" s="99"/>
      <c r="M12" s="99"/>
      <c r="N12" s="99"/>
      <c r="O12" s="99"/>
      <c r="P12" s="99"/>
      <c r="Q12" s="99"/>
      <c r="R12" s="99"/>
      <c r="S12" s="99"/>
      <c r="T12" s="95"/>
      <c r="U12" s="94"/>
      <c r="V12" s="99"/>
      <c r="W12" s="99"/>
      <c r="X12" s="99"/>
      <c r="Y12" s="99"/>
      <c r="Z12" s="99"/>
      <c r="AA12" s="99"/>
      <c r="AB12" s="99"/>
      <c r="AC12" s="99"/>
      <c r="AD12" s="99"/>
      <c r="AE12" s="99"/>
      <c r="AF12" s="95"/>
      <c r="AG12" s="94"/>
      <c r="AH12" s="99"/>
      <c r="AI12" s="24"/>
      <c r="AJ12" s="24"/>
      <c r="AK12" s="24"/>
      <c r="AL12" s="24"/>
      <c r="AM12" s="24"/>
      <c r="AN12" s="24"/>
      <c r="AO12" s="101"/>
    </row>
    <row r="13" spans="1:43" ht="21" customHeight="1" x14ac:dyDescent="0.2">
      <c r="A13" s="100"/>
      <c r="B13" s="24"/>
      <c r="C13" s="24"/>
      <c r="D13" s="24"/>
      <c r="E13" s="24"/>
      <c r="F13" s="24"/>
      <c r="G13" s="99"/>
      <c r="H13" s="95"/>
      <c r="I13" s="96"/>
      <c r="J13" s="97"/>
      <c r="K13" s="97"/>
      <c r="L13" s="97"/>
      <c r="M13" s="97"/>
      <c r="N13" s="97"/>
      <c r="O13" s="97"/>
      <c r="P13" s="97"/>
      <c r="Q13" s="97"/>
      <c r="R13" s="97"/>
      <c r="S13" s="97"/>
      <c r="T13" s="98"/>
      <c r="U13" s="96"/>
      <c r="V13" s="97"/>
      <c r="W13" s="97"/>
      <c r="X13" s="97"/>
      <c r="Y13" s="97"/>
      <c r="Z13" s="97"/>
      <c r="AA13" s="97"/>
      <c r="AB13" s="97"/>
      <c r="AC13" s="97"/>
      <c r="AD13" s="97"/>
      <c r="AE13" s="97"/>
      <c r="AF13" s="98"/>
      <c r="AG13" s="94"/>
      <c r="AH13" s="99"/>
      <c r="AI13" s="24"/>
      <c r="AJ13" s="24"/>
      <c r="AK13" s="24"/>
      <c r="AL13" s="24"/>
      <c r="AM13" s="24"/>
      <c r="AN13" s="24"/>
      <c r="AO13" s="101"/>
    </row>
    <row r="14" spans="1:43" ht="21" customHeight="1" x14ac:dyDescent="0.2">
      <c r="A14" s="100"/>
      <c r="B14" s="24"/>
      <c r="C14" s="24"/>
      <c r="D14" s="24"/>
      <c r="E14" s="24"/>
      <c r="F14" s="24"/>
      <c r="G14" s="108"/>
      <c r="H14" s="95"/>
      <c r="I14" s="111"/>
      <c r="J14" s="92"/>
      <c r="K14" s="92"/>
      <c r="L14" s="92"/>
      <c r="M14" s="92"/>
      <c r="N14" s="92"/>
      <c r="O14" s="92"/>
      <c r="P14" s="92"/>
      <c r="Q14" s="92"/>
      <c r="R14" s="92"/>
      <c r="S14" s="92"/>
      <c r="T14" s="93"/>
      <c r="U14" s="91"/>
      <c r="V14" s="92"/>
      <c r="W14" s="92"/>
      <c r="X14" s="92"/>
      <c r="Y14" s="92"/>
      <c r="Z14" s="92"/>
      <c r="AA14" s="92"/>
      <c r="AB14" s="92"/>
      <c r="AC14" s="92"/>
      <c r="AD14" s="92"/>
      <c r="AE14" s="92"/>
      <c r="AF14" s="93"/>
      <c r="AG14" s="94"/>
      <c r="AH14" s="99"/>
      <c r="AI14" s="24"/>
      <c r="AJ14" s="24"/>
      <c r="AK14" s="24"/>
      <c r="AL14" s="24"/>
      <c r="AM14" s="24"/>
      <c r="AN14" s="24"/>
      <c r="AO14" s="101"/>
    </row>
    <row r="15" spans="1:43" ht="21" customHeight="1" x14ac:dyDescent="0.2">
      <c r="A15" s="100"/>
      <c r="B15" s="24"/>
      <c r="C15" s="24"/>
      <c r="D15" s="24"/>
      <c r="E15" s="24"/>
      <c r="F15" s="24"/>
      <c r="G15" s="99"/>
      <c r="H15" s="95"/>
      <c r="I15" s="94"/>
      <c r="J15" s="99"/>
      <c r="K15" s="99"/>
      <c r="L15" s="99"/>
      <c r="M15" s="99"/>
      <c r="N15" s="99"/>
      <c r="O15" s="99"/>
      <c r="P15" s="99"/>
      <c r="Q15" s="99"/>
      <c r="R15" s="99"/>
      <c r="S15" s="99"/>
      <c r="T15" s="95"/>
      <c r="U15" s="94"/>
      <c r="V15" s="99"/>
      <c r="W15" s="99"/>
      <c r="X15" s="99"/>
      <c r="Y15" s="99"/>
      <c r="Z15" s="99"/>
      <c r="AA15" s="99"/>
      <c r="AB15" s="99"/>
      <c r="AC15" s="99"/>
      <c r="AD15" s="99"/>
      <c r="AE15" s="99"/>
      <c r="AF15" s="95"/>
      <c r="AG15" s="94"/>
      <c r="AH15" s="99"/>
      <c r="AI15" s="24"/>
      <c r="AJ15" s="24"/>
      <c r="AK15" s="24"/>
      <c r="AL15" s="24"/>
      <c r="AM15" s="24"/>
      <c r="AN15" s="24"/>
      <c r="AO15" s="101"/>
    </row>
    <row r="16" spans="1:43" ht="21" customHeight="1" x14ac:dyDescent="0.2">
      <c r="A16" s="100"/>
      <c r="B16" s="24"/>
      <c r="C16" s="24"/>
      <c r="D16" s="24"/>
      <c r="E16" s="24"/>
      <c r="F16" s="24"/>
      <c r="G16" s="99"/>
      <c r="H16" s="95"/>
      <c r="I16" s="94"/>
      <c r="J16" s="99"/>
      <c r="K16" s="99"/>
      <c r="L16" s="99"/>
      <c r="M16" s="99"/>
      <c r="N16" s="99"/>
      <c r="O16" s="99"/>
      <c r="P16" s="99"/>
      <c r="Q16" s="99"/>
      <c r="R16" s="99"/>
      <c r="S16" s="99"/>
      <c r="T16" s="95"/>
      <c r="U16" s="94"/>
      <c r="V16" s="99"/>
      <c r="W16" s="99"/>
      <c r="X16" s="99"/>
      <c r="Y16" s="99"/>
      <c r="Z16" s="99"/>
      <c r="AA16" s="99"/>
      <c r="AB16" s="99"/>
      <c r="AC16" s="99"/>
      <c r="AD16" s="99"/>
      <c r="AE16" s="99"/>
      <c r="AF16" s="95"/>
      <c r="AG16" s="94"/>
      <c r="AH16" s="99"/>
      <c r="AI16" s="24"/>
      <c r="AJ16" s="24"/>
      <c r="AK16" s="24"/>
      <c r="AL16" s="24"/>
      <c r="AM16" s="24"/>
      <c r="AN16" s="24"/>
      <c r="AO16" s="101"/>
    </row>
    <row r="17" spans="1:41" ht="21" customHeight="1" x14ac:dyDescent="0.2">
      <c r="A17" s="100"/>
      <c r="B17" s="24"/>
      <c r="C17" s="24"/>
      <c r="D17" s="24"/>
      <c r="E17" s="24"/>
      <c r="F17" s="24"/>
      <c r="G17" s="99"/>
      <c r="H17" s="95"/>
      <c r="I17" s="96"/>
      <c r="J17" s="97"/>
      <c r="K17" s="97"/>
      <c r="L17" s="97"/>
      <c r="M17" s="97"/>
      <c r="N17" s="97"/>
      <c r="O17" s="97"/>
      <c r="P17" s="97"/>
      <c r="Q17" s="97"/>
      <c r="R17" s="97"/>
      <c r="S17" s="97"/>
      <c r="T17" s="98"/>
      <c r="U17" s="96"/>
      <c r="V17" s="97"/>
      <c r="W17" s="97"/>
      <c r="X17" s="97"/>
      <c r="Y17" s="97"/>
      <c r="Z17" s="97"/>
      <c r="AA17" s="97"/>
      <c r="AB17" s="97"/>
      <c r="AC17" s="97"/>
      <c r="AD17" s="97"/>
      <c r="AE17" s="97"/>
      <c r="AF17" s="98"/>
      <c r="AG17" s="94"/>
      <c r="AH17" s="99"/>
      <c r="AI17" s="24"/>
      <c r="AJ17" s="24"/>
      <c r="AK17" s="24"/>
      <c r="AL17" s="24"/>
      <c r="AM17" s="24"/>
      <c r="AN17" s="24"/>
      <c r="AO17" s="101"/>
    </row>
    <row r="18" spans="1:41" ht="21" customHeight="1" x14ac:dyDescent="0.2">
      <c r="A18" s="100"/>
      <c r="B18" s="24"/>
      <c r="C18" s="24"/>
      <c r="D18" s="24"/>
      <c r="E18" s="24"/>
      <c r="F18" s="24"/>
      <c r="G18" s="108"/>
      <c r="H18" s="95"/>
      <c r="I18" s="111"/>
      <c r="J18" s="92"/>
      <c r="K18" s="92"/>
      <c r="L18" s="92"/>
      <c r="M18" s="92"/>
      <c r="N18" s="92"/>
      <c r="O18" s="92"/>
      <c r="P18" s="92"/>
      <c r="Q18" s="92"/>
      <c r="R18" s="92"/>
      <c r="S18" s="92"/>
      <c r="T18" s="93"/>
      <c r="U18" s="91"/>
      <c r="V18" s="92"/>
      <c r="W18" s="92"/>
      <c r="X18" s="92"/>
      <c r="Y18" s="92"/>
      <c r="Z18" s="92"/>
      <c r="AA18" s="92"/>
      <c r="AB18" s="92"/>
      <c r="AC18" s="92"/>
      <c r="AD18" s="92"/>
      <c r="AE18" s="92"/>
      <c r="AF18" s="93"/>
      <c r="AG18" s="94"/>
      <c r="AH18" s="99"/>
      <c r="AI18" s="24"/>
      <c r="AJ18" s="24"/>
      <c r="AK18" s="24"/>
      <c r="AL18" s="24"/>
      <c r="AM18" s="24"/>
      <c r="AN18" s="24"/>
      <c r="AO18" s="101"/>
    </row>
    <row r="19" spans="1:41" ht="21" customHeight="1" x14ac:dyDescent="0.2">
      <c r="A19" s="100"/>
      <c r="B19" s="24"/>
      <c r="C19" s="24"/>
      <c r="D19" s="24"/>
      <c r="E19" s="24"/>
      <c r="F19" s="24"/>
      <c r="G19" s="99"/>
      <c r="H19" s="95"/>
      <c r="I19" s="94"/>
      <c r="J19" s="99"/>
      <c r="K19" s="99"/>
      <c r="L19" s="99"/>
      <c r="M19" s="99"/>
      <c r="N19" s="99"/>
      <c r="O19" s="99"/>
      <c r="P19" s="99"/>
      <c r="Q19" s="99"/>
      <c r="R19" s="99"/>
      <c r="S19" s="99"/>
      <c r="T19" s="95"/>
      <c r="U19" s="94"/>
      <c r="V19" s="99"/>
      <c r="W19" s="99"/>
      <c r="X19" s="99"/>
      <c r="Y19" s="99"/>
      <c r="Z19" s="99"/>
      <c r="AA19" s="99"/>
      <c r="AB19" s="99"/>
      <c r="AC19" s="99"/>
      <c r="AD19" s="99"/>
      <c r="AE19" s="99"/>
      <c r="AF19" s="95"/>
      <c r="AG19" s="94"/>
      <c r="AH19" s="99"/>
      <c r="AI19" s="24"/>
      <c r="AJ19" s="24"/>
      <c r="AK19" s="24"/>
      <c r="AL19" s="24"/>
      <c r="AM19" s="24"/>
      <c r="AN19" s="24"/>
      <c r="AO19" s="101"/>
    </row>
    <row r="20" spans="1:41" ht="21" customHeight="1" x14ac:dyDescent="0.2">
      <c r="A20" s="100"/>
      <c r="B20" s="24"/>
      <c r="C20" s="24"/>
      <c r="D20" s="24"/>
      <c r="E20" s="24"/>
      <c r="F20" s="24"/>
      <c r="G20" s="99"/>
      <c r="H20" s="95"/>
      <c r="I20" s="94"/>
      <c r="J20" s="99"/>
      <c r="K20" s="99"/>
      <c r="L20" s="99"/>
      <c r="M20" s="99"/>
      <c r="N20" s="99"/>
      <c r="O20" s="99"/>
      <c r="P20" s="99"/>
      <c r="Q20" s="99"/>
      <c r="R20" s="99"/>
      <c r="S20" s="99"/>
      <c r="T20" s="95"/>
      <c r="U20" s="94"/>
      <c r="V20" s="99"/>
      <c r="W20" s="99"/>
      <c r="X20" s="99"/>
      <c r="Y20" s="99"/>
      <c r="Z20" s="99"/>
      <c r="AA20" s="99"/>
      <c r="AB20" s="99"/>
      <c r="AC20" s="99"/>
      <c r="AD20" s="99"/>
      <c r="AE20" s="99"/>
      <c r="AF20" s="95"/>
      <c r="AG20" s="94"/>
      <c r="AH20" s="99"/>
      <c r="AI20" s="24"/>
      <c r="AJ20" s="24"/>
      <c r="AK20" s="24"/>
      <c r="AL20" s="24"/>
      <c r="AM20" s="24"/>
      <c r="AN20" s="24"/>
      <c r="AO20" s="101"/>
    </row>
    <row r="21" spans="1:41" ht="21" customHeight="1" x14ac:dyDescent="0.2">
      <c r="A21" s="100"/>
      <c r="B21" s="24"/>
      <c r="C21" s="24"/>
      <c r="D21" s="24"/>
      <c r="E21" s="24"/>
      <c r="F21" s="24"/>
      <c r="G21" s="99"/>
      <c r="H21" s="95"/>
      <c r="I21" s="96"/>
      <c r="J21" s="97"/>
      <c r="K21" s="97"/>
      <c r="L21" s="97"/>
      <c r="M21" s="97"/>
      <c r="N21" s="97"/>
      <c r="O21" s="97"/>
      <c r="P21" s="97"/>
      <c r="Q21" s="97"/>
      <c r="R21" s="97"/>
      <c r="S21" s="97"/>
      <c r="T21" s="98"/>
      <c r="U21" s="96"/>
      <c r="V21" s="97"/>
      <c r="W21" s="97"/>
      <c r="X21" s="97"/>
      <c r="Y21" s="97"/>
      <c r="Z21" s="97"/>
      <c r="AA21" s="97"/>
      <c r="AB21" s="97"/>
      <c r="AC21" s="97"/>
      <c r="AD21" s="97"/>
      <c r="AE21" s="97"/>
      <c r="AF21" s="98"/>
      <c r="AG21" s="94"/>
      <c r="AH21" s="99"/>
      <c r="AI21" s="24"/>
      <c r="AJ21" s="24"/>
      <c r="AK21" s="24"/>
      <c r="AL21" s="24"/>
      <c r="AM21" s="24"/>
      <c r="AN21" s="24"/>
      <c r="AO21" s="101"/>
    </row>
    <row r="22" spans="1:41" ht="21" customHeight="1" x14ac:dyDescent="0.2">
      <c r="A22" s="100"/>
      <c r="B22" s="24"/>
      <c r="C22" s="24"/>
      <c r="D22" s="24"/>
      <c r="E22" s="24"/>
      <c r="F22" s="24"/>
      <c r="G22" s="108"/>
      <c r="H22" s="95"/>
      <c r="I22" s="111"/>
      <c r="J22" s="92"/>
      <c r="K22" s="92"/>
      <c r="L22" s="92"/>
      <c r="M22" s="92"/>
      <c r="N22" s="92"/>
      <c r="O22" s="92"/>
      <c r="P22" s="92"/>
      <c r="Q22" s="92"/>
      <c r="R22" s="92"/>
      <c r="S22" s="92"/>
      <c r="T22" s="93"/>
      <c r="U22" s="91"/>
      <c r="V22" s="92"/>
      <c r="W22" s="92"/>
      <c r="X22" s="92"/>
      <c r="Y22" s="92"/>
      <c r="Z22" s="92"/>
      <c r="AA22" s="92"/>
      <c r="AB22" s="92"/>
      <c r="AC22" s="92"/>
      <c r="AD22" s="92"/>
      <c r="AE22" s="92"/>
      <c r="AF22" s="93"/>
      <c r="AG22" s="94"/>
      <c r="AH22" s="99"/>
      <c r="AI22" s="24"/>
      <c r="AJ22" s="24"/>
      <c r="AK22" s="24"/>
      <c r="AL22" s="24"/>
      <c r="AM22" s="24"/>
      <c r="AN22" s="24"/>
      <c r="AO22" s="101"/>
    </row>
    <row r="23" spans="1:41" ht="21" customHeight="1" x14ac:dyDescent="0.2">
      <c r="A23" s="100"/>
      <c r="B23" s="24"/>
      <c r="C23" s="24"/>
      <c r="D23" s="24"/>
      <c r="E23" s="24"/>
      <c r="F23" s="24"/>
      <c r="G23" s="99"/>
      <c r="H23" s="95"/>
      <c r="I23" s="94"/>
      <c r="J23" s="99"/>
      <c r="K23" s="99"/>
      <c r="L23" s="99"/>
      <c r="M23" s="99"/>
      <c r="N23" s="99"/>
      <c r="O23" s="99"/>
      <c r="P23" s="99"/>
      <c r="Q23" s="99"/>
      <c r="R23" s="99"/>
      <c r="S23" s="99"/>
      <c r="T23" s="95"/>
      <c r="U23" s="94"/>
      <c r="V23" s="99"/>
      <c r="W23" s="99"/>
      <c r="X23" s="99"/>
      <c r="Y23" s="99"/>
      <c r="Z23" s="99"/>
      <c r="AA23" s="99"/>
      <c r="AB23" s="99"/>
      <c r="AC23" s="99"/>
      <c r="AD23" s="99"/>
      <c r="AE23" s="99"/>
      <c r="AF23" s="95"/>
      <c r="AG23" s="94"/>
      <c r="AH23" s="99"/>
      <c r="AI23" s="24"/>
      <c r="AJ23" s="24"/>
      <c r="AK23" s="24"/>
      <c r="AL23" s="24"/>
      <c r="AM23" s="24"/>
      <c r="AN23" s="24"/>
      <c r="AO23" s="101"/>
    </row>
    <row r="24" spans="1:41" ht="21" customHeight="1" x14ac:dyDescent="0.2">
      <c r="A24" s="100"/>
      <c r="B24" s="24"/>
      <c r="C24" s="24"/>
      <c r="D24" s="24"/>
      <c r="E24" s="24"/>
      <c r="F24" s="24"/>
      <c r="G24" s="99"/>
      <c r="H24" s="95"/>
      <c r="I24" s="94"/>
      <c r="J24" s="99"/>
      <c r="K24" s="99"/>
      <c r="L24" s="99"/>
      <c r="M24" s="99"/>
      <c r="N24" s="99"/>
      <c r="O24" s="99"/>
      <c r="P24" s="99"/>
      <c r="Q24" s="99"/>
      <c r="R24" s="99"/>
      <c r="S24" s="99"/>
      <c r="T24" s="95"/>
      <c r="U24" s="94"/>
      <c r="V24" s="99"/>
      <c r="W24" s="99"/>
      <c r="X24" s="99"/>
      <c r="Y24" s="99"/>
      <c r="Z24" s="99"/>
      <c r="AA24" s="99"/>
      <c r="AB24" s="99"/>
      <c r="AC24" s="99"/>
      <c r="AD24" s="99"/>
      <c r="AE24" s="99"/>
      <c r="AF24" s="95"/>
      <c r="AG24" s="94"/>
      <c r="AH24" s="99"/>
      <c r="AI24" s="24"/>
      <c r="AJ24" s="24"/>
      <c r="AK24" s="24"/>
      <c r="AL24" s="24"/>
      <c r="AM24" s="24"/>
      <c r="AN24" s="24"/>
      <c r="AO24" s="101"/>
    </row>
    <row r="25" spans="1:41" ht="21" customHeight="1" x14ac:dyDescent="0.2">
      <c r="A25" s="100"/>
      <c r="B25" s="24"/>
      <c r="C25" s="24"/>
      <c r="D25" s="24"/>
      <c r="E25" s="24"/>
      <c r="F25" s="24"/>
      <c r="G25" s="99"/>
      <c r="H25" s="95"/>
      <c r="I25" s="96"/>
      <c r="J25" s="97"/>
      <c r="K25" s="97"/>
      <c r="L25" s="97"/>
      <c r="M25" s="97"/>
      <c r="N25" s="97"/>
      <c r="O25" s="97"/>
      <c r="P25" s="97"/>
      <c r="Q25" s="97"/>
      <c r="R25" s="97"/>
      <c r="S25" s="97"/>
      <c r="T25" s="98"/>
      <c r="U25" s="96"/>
      <c r="V25" s="97"/>
      <c r="W25" s="97"/>
      <c r="X25" s="97"/>
      <c r="Y25" s="97"/>
      <c r="Z25" s="97"/>
      <c r="AA25" s="97"/>
      <c r="AB25" s="97"/>
      <c r="AC25" s="97"/>
      <c r="AD25" s="97"/>
      <c r="AE25" s="97"/>
      <c r="AF25" s="98"/>
      <c r="AG25" s="94"/>
      <c r="AH25" s="99"/>
      <c r="AI25" s="24"/>
      <c r="AJ25" s="24"/>
      <c r="AK25" s="24"/>
      <c r="AL25" s="24"/>
      <c r="AM25" s="24"/>
      <c r="AN25" s="24"/>
      <c r="AO25" s="101"/>
    </row>
    <row r="26" spans="1:41" ht="21" customHeight="1" x14ac:dyDescent="0.2">
      <c r="A26" s="100"/>
      <c r="B26" s="24"/>
      <c r="C26" s="24"/>
      <c r="D26" s="24"/>
      <c r="E26" s="24"/>
      <c r="F26" s="24"/>
      <c r="G26" s="99"/>
      <c r="H26" s="95"/>
      <c r="I26" s="94"/>
      <c r="J26" s="99"/>
      <c r="K26" s="99"/>
      <c r="L26" s="99"/>
      <c r="M26" s="99"/>
      <c r="N26" s="99"/>
      <c r="O26" s="99"/>
      <c r="P26" s="99"/>
      <c r="Q26" s="99"/>
      <c r="R26" s="99"/>
      <c r="S26" s="99"/>
      <c r="T26" s="95"/>
      <c r="U26" s="94"/>
      <c r="V26" s="99"/>
      <c r="W26" s="99"/>
      <c r="X26" s="99"/>
      <c r="Y26" s="99"/>
      <c r="Z26" s="99"/>
      <c r="AA26" s="99"/>
      <c r="AB26" s="99"/>
      <c r="AC26" s="99"/>
      <c r="AD26" s="99"/>
      <c r="AE26" s="99"/>
      <c r="AF26" s="95"/>
      <c r="AG26" s="94"/>
      <c r="AH26" s="99"/>
      <c r="AI26" s="24"/>
      <c r="AJ26" s="24"/>
      <c r="AK26" s="24"/>
      <c r="AL26" s="24"/>
      <c r="AM26" s="24"/>
      <c r="AN26" s="24"/>
      <c r="AO26" s="101"/>
    </row>
    <row r="27" spans="1:41" ht="21" customHeight="1" x14ac:dyDescent="0.2">
      <c r="A27" s="100"/>
      <c r="B27" s="24"/>
      <c r="C27" s="24"/>
      <c r="D27" s="24"/>
      <c r="E27" s="24"/>
      <c r="F27" s="24"/>
      <c r="G27" s="99"/>
      <c r="H27" s="95"/>
      <c r="I27" s="94"/>
      <c r="J27" s="99"/>
      <c r="K27" s="99"/>
      <c r="L27" s="99"/>
      <c r="M27" s="99"/>
      <c r="N27" s="99"/>
      <c r="O27" s="99"/>
      <c r="P27" s="99"/>
      <c r="Q27" s="99"/>
      <c r="R27" s="99"/>
      <c r="S27" s="99"/>
      <c r="T27" s="95"/>
      <c r="U27" s="94"/>
      <c r="V27" s="99"/>
      <c r="W27" s="99"/>
      <c r="X27" s="99"/>
      <c r="Y27" s="99"/>
      <c r="Z27" s="99"/>
      <c r="AA27" s="99"/>
      <c r="AB27" s="99"/>
      <c r="AC27" s="99"/>
      <c r="AD27" s="99"/>
      <c r="AE27" s="99"/>
      <c r="AF27" s="95"/>
      <c r="AG27" s="94"/>
      <c r="AH27" s="99"/>
      <c r="AI27" s="24"/>
      <c r="AJ27" s="24"/>
      <c r="AK27" s="24"/>
      <c r="AL27" s="24"/>
      <c r="AM27" s="24"/>
      <c r="AN27" s="24"/>
      <c r="AO27" s="101"/>
    </row>
    <row r="28" spans="1:41" ht="21" customHeight="1" x14ac:dyDescent="0.2">
      <c r="A28" s="100"/>
      <c r="B28" s="24"/>
      <c r="C28" s="24"/>
      <c r="D28" s="24"/>
      <c r="E28" s="24"/>
      <c r="F28" s="24"/>
      <c r="G28" s="99"/>
      <c r="H28" s="95"/>
      <c r="I28" s="94"/>
      <c r="J28" s="99"/>
      <c r="K28" s="99"/>
      <c r="L28" s="99"/>
      <c r="M28" s="99"/>
      <c r="N28" s="99"/>
      <c r="O28" s="99"/>
      <c r="P28" s="99"/>
      <c r="Q28" s="99"/>
      <c r="R28" s="99"/>
      <c r="S28" s="99"/>
      <c r="T28" s="95"/>
      <c r="U28" s="94"/>
      <c r="V28" s="99"/>
      <c r="W28" s="99"/>
      <c r="X28" s="99"/>
      <c r="Y28" s="99"/>
      <c r="Z28" s="99"/>
      <c r="AA28" s="99"/>
      <c r="AB28" s="99"/>
      <c r="AC28" s="99"/>
      <c r="AD28" s="99"/>
      <c r="AE28" s="99"/>
      <c r="AF28" s="95"/>
      <c r="AG28" s="94"/>
      <c r="AH28" s="99"/>
      <c r="AI28" s="24"/>
      <c r="AJ28" s="24"/>
      <c r="AK28" s="24"/>
      <c r="AL28" s="24"/>
      <c r="AM28" s="24"/>
      <c r="AN28" s="24"/>
      <c r="AO28" s="101"/>
    </row>
    <row r="29" spans="1:41" ht="21" customHeight="1" x14ac:dyDescent="0.2">
      <c r="A29" s="100"/>
      <c r="B29" s="24"/>
      <c r="C29" s="24"/>
      <c r="D29" s="24"/>
      <c r="E29" s="24"/>
      <c r="F29" s="24"/>
      <c r="G29" s="99"/>
      <c r="H29" s="95"/>
      <c r="I29" s="94"/>
      <c r="J29" s="99"/>
      <c r="K29" s="99"/>
      <c r="L29" s="99"/>
      <c r="M29" s="99"/>
      <c r="N29" s="99"/>
      <c r="O29" s="99"/>
      <c r="P29" s="99"/>
      <c r="Q29" s="99"/>
      <c r="R29" s="99"/>
      <c r="S29" s="99"/>
      <c r="T29" s="95"/>
      <c r="U29" s="94"/>
      <c r="V29" s="99"/>
      <c r="W29" s="99"/>
      <c r="X29" s="99"/>
      <c r="Y29" s="99"/>
      <c r="Z29" s="99"/>
      <c r="AA29" s="99"/>
      <c r="AB29" s="99"/>
      <c r="AC29" s="99"/>
      <c r="AD29" s="99"/>
      <c r="AE29" s="99"/>
      <c r="AF29" s="95"/>
      <c r="AG29" s="94"/>
      <c r="AH29" s="99"/>
      <c r="AI29" s="24"/>
      <c r="AJ29" s="24"/>
      <c r="AK29" s="24"/>
      <c r="AL29" s="24"/>
      <c r="AM29" s="24"/>
      <c r="AN29" s="24"/>
      <c r="AO29" s="101"/>
    </row>
    <row r="30" spans="1:41" ht="21" customHeight="1" x14ac:dyDescent="0.2">
      <c r="A30" s="100"/>
      <c r="B30" s="24"/>
      <c r="C30" s="24"/>
      <c r="D30" s="24"/>
      <c r="E30" s="24"/>
      <c r="F30" s="24"/>
      <c r="G30" s="108"/>
      <c r="H30" s="95"/>
      <c r="I30" s="111"/>
      <c r="J30" s="92"/>
      <c r="K30" s="92"/>
      <c r="L30" s="92"/>
      <c r="M30" s="92"/>
      <c r="N30" s="92"/>
      <c r="O30" s="92"/>
      <c r="P30" s="92"/>
      <c r="Q30" s="92"/>
      <c r="R30" s="92"/>
      <c r="S30" s="92"/>
      <c r="T30" s="93"/>
      <c r="U30" s="91"/>
      <c r="V30" s="92"/>
      <c r="W30" s="92"/>
      <c r="X30" s="92"/>
      <c r="Y30" s="92"/>
      <c r="Z30" s="92"/>
      <c r="AA30" s="92"/>
      <c r="AB30" s="92"/>
      <c r="AC30" s="92"/>
      <c r="AD30" s="92"/>
      <c r="AE30" s="92"/>
      <c r="AF30" s="93"/>
      <c r="AG30" s="94"/>
      <c r="AH30" s="99"/>
      <c r="AI30" s="24"/>
      <c r="AJ30" s="24"/>
      <c r="AK30" s="24"/>
      <c r="AL30" s="24"/>
      <c r="AM30" s="24"/>
      <c r="AN30" s="24"/>
      <c r="AO30" s="101"/>
    </row>
    <row r="31" spans="1:41" ht="21" customHeight="1" x14ac:dyDescent="0.2">
      <c r="A31" s="100"/>
      <c r="B31" s="24"/>
      <c r="C31" s="24"/>
      <c r="D31" s="24"/>
      <c r="E31" s="24"/>
      <c r="F31" s="24"/>
      <c r="G31" s="99"/>
      <c r="H31" s="95"/>
      <c r="I31" s="94"/>
      <c r="J31" s="99"/>
      <c r="K31" s="99"/>
      <c r="L31" s="99"/>
      <c r="M31" s="99"/>
      <c r="N31" s="99"/>
      <c r="O31" s="99"/>
      <c r="P31" s="99"/>
      <c r="Q31" s="99"/>
      <c r="R31" s="99"/>
      <c r="S31" s="99"/>
      <c r="T31" s="95"/>
      <c r="U31" s="94"/>
      <c r="V31" s="99"/>
      <c r="W31" s="99"/>
      <c r="X31" s="99"/>
      <c r="Y31" s="99"/>
      <c r="Z31" s="99"/>
      <c r="AA31" s="99"/>
      <c r="AB31" s="99"/>
      <c r="AC31" s="99"/>
      <c r="AD31" s="99"/>
      <c r="AE31" s="99"/>
      <c r="AF31" s="95"/>
      <c r="AG31" s="94"/>
      <c r="AH31" s="99"/>
      <c r="AI31" s="24"/>
      <c r="AJ31" s="24"/>
      <c r="AK31" s="24"/>
      <c r="AL31" s="24"/>
      <c r="AM31" s="24"/>
      <c r="AN31" s="24"/>
      <c r="AO31" s="101"/>
    </row>
    <row r="32" spans="1:41" ht="21" customHeight="1" x14ac:dyDescent="0.2">
      <c r="A32" s="100"/>
      <c r="B32" s="24"/>
      <c r="C32" s="24"/>
      <c r="D32" s="24"/>
      <c r="E32" s="24"/>
      <c r="F32" s="24"/>
      <c r="G32" s="99"/>
      <c r="H32" s="95"/>
      <c r="I32" s="94"/>
      <c r="J32" s="99"/>
      <c r="K32" s="99"/>
      <c r="L32" s="99"/>
      <c r="M32" s="99"/>
      <c r="N32" s="99"/>
      <c r="O32" s="99"/>
      <c r="P32" s="99"/>
      <c r="Q32" s="99"/>
      <c r="R32" s="99"/>
      <c r="S32" s="99"/>
      <c r="T32" s="95"/>
      <c r="U32" s="94"/>
      <c r="V32" s="99"/>
      <c r="W32" s="99"/>
      <c r="X32" s="99"/>
      <c r="Y32" s="99"/>
      <c r="Z32" s="99"/>
      <c r="AA32" s="99"/>
      <c r="AB32" s="99"/>
      <c r="AC32" s="99"/>
      <c r="AD32" s="99"/>
      <c r="AE32" s="99"/>
      <c r="AF32" s="95"/>
      <c r="AG32" s="94"/>
      <c r="AH32" s="99"/>
      <c r="AI32" s="24"/>
      <c r="AJ32" s="24"/>
      <c r="AK32" s="24"/>
      <c r="AL32" s="24"/>
      <c r="AM32" s="24"/>
      <c r="AN32" s="24"/>
      <c r="AO32" s="101"/>
    </row>
    <row r="33" spans="1:41" ht="21" customHeight="1" x14ac:dyDescent="0.2">
      <c r="A33" s="102"/>
      <c r="B33" s="24"/>
      <c r="C33" s="24"/>
      <c r="D33" s="24"/>
      <c r="E33" s="24"/>
      <c r="F33" s="24"/>
      <c r="G33" s="99"/>
      <c r="H33" s="95"/>
      <c r="I33" s="96"/>
      <c r="J33" s="97"/>
      <c r="K33" s="97"/>
      <c r="L33" s="97"/>
      <c r="M33" s="97"/>
      <c r="N33" s="97"/>
      <c r="O33" s="97"/>
      <c r="P33" s="97"/>
      <c r="Q33" s="97"/>
      <c r="R33" s="97"/>
      <c r="S33" s="97"/>
      <c r="T33" s="98"/>
      <c r="U33" s="96"/>
      <c r="V33" s="97"/>
      <c r="W33" s="97"/>
      <c r="X33" s="97"/>
      <c r="Y33" s="97"/>
      <c r="Z33" s="97"/>
      <c r="AA33" s="97"/>
      <c r="AB33" s="97"/>
      <c r="AC33" s="97"/>
      <c r="AD33" s="97"/>
      <c r="AE33" s="97"/>
      <c r="AF33" s="98"/>
      <c r="AG33" s="94"/>
      <c r="AH33" s="99"/>
      <c r="AI33" s="24"/>
      <c r="AJ33" s="24"/>
      <c r="AK33" s="24"/>
      <c r="AL33" s="24"/>
      <c r="AM33" s="24"/>
      <c r="AN33" s="24"/>
      <c r="AO33" s="101"/>
    </row>
    <row r="34" spans="1:41" ht="21" customHeight="1" x14ac:dyDescent="0.2">
      <c r="A34" s="102"/>
      <c r="B34" s="24"/>
      <c r="C34" s="24"/>
      <c r="D34" s="24"/>
      <c r="E34" s="24"/>
      <c r="F34" s="24"/>
      <c r="G34" s="108"/>
      <c r="H34" s="95"/>
      <c r="I34" s="111"/>
      <c r="J34" s="92"/>
      <c r="K34" s="92"/>
      <c r="L34" s="92"/>
      <c r="M34" s="92"/>
      <c r="N34" s="92"/>
      <c r="O34" s="92"/>
      <c r="P34" s="92"/>
      <c r="Q34" s="92"/>
      <c r="R34" s="92"/>
      <c r="S34" s="92"/>
      <c r="T34" s="93"/>
      <c r="U34" s="91"/>
      <c r="V34" s="92"/>
      <c r="W34" s="92"/>
      <c r="X34" s="92"/>
      <c r="Y34" s="92"/>
      <c r="Z34" s="92"/>
      <c r="AA34" s="92"/>
      <c r="AB34" s="92"/>
      <c r="AC34" s="92"/>
      <c r="AD34" s="92"/>
      <c r="AE34" s="92"/>
      <c r="AF34" s="93"/>
      <c r="AG34" s="94"/>
      <c r="AH34" s="99"/>
      <c r="AI34" s="24"/>
      <c r="AJ34" s="24"/>
      <c r="AK34" s="24"/>
      <c r="AL34" s="24"/>
      <c r="AM34" s="24"/>
      <c r="AN34" s="24"/>
      <c r="AO34" s="101"/>
    </row>
    <row r="35" spans="1:41" ht="21" customHeight="1" x14ac:dyDescent="0.2">
      <c r="A35" s="102"/>
      <c r="B35" s="24"/>
      <c r="C35" s="24"/>
      <c r="D35" s="24"/>
      <c r="E35" s="24"/>
      <c r="F35" s="24"/>
      <c r="G35" s="99"/>
      <c r="H35" s="95"/>
      <c r="I35" s="94"/>
      <c r="J35" s="99"/>
      <c r="K35" s="99"/>
      <c r="L35" s="99"/>
      <c r="M35" s="99"/>
      <c r="N35" s="99"/>
      <c r="O35" s="99"/>
      <c r="P35" s="99"/>
      <c r="Q35" s="99"/>
      <c r="R35" s="99"/>
      <c r="S35" s="99"/>
      <c r="T35" s="95"/>
      <c r="U35" s="94"/>
      <c r="V35" s="99"/>
      <c r="W35" s="99"/>
      <c r="X35" s="99"/>
      <c r="Y35" s="99"/>
      <c r="Z35" s="99"/>
      <c r="AA35" s="99"/>
      <c r="AB35" s="99"/>
      <c r="AC35" s="99"/>
      <c r="AD35" s="99"/>
      <c r="AE35" s="99"/>
      <c r="AF35" s="95"/>
      <c r="AG35" s="94"/>
      <c r="AH35" s="99"/>
      <c r="AI35" s="24"/>
      <c r="AJ35" s="24"/>
      <c r="AK35" s="24"/>
      <c r="AL35" s="24"/>
      <c r="AM35" s="24"/>
      <c r="AN35" s="24"/>
      <c r="AO35" s="101"/>
    </row>
    <row r="36" spans="1:41" ht="21" customHeight="1" x14ac:dyDescent="0.2">
      <c r="A36" s="102"/>
      <c r="B36" s="24"/>
      <c r="C36" s="24"/>
      <c r="D36" s="24"/>
      <c r="E36" s="24"/>
      <c r="F36" s="24"/>
      <c r="G36" s="99"/>
      <c r="H36" s="95"/>
      <c r="I36" s="94"/>
      <c r="J36" s="99"/>
      <c r="K36" s="99"/>
      <c r="L36" s="99"/>
      <c r="M36" s="99"/>
      <c r="N36" s="99"/>
      <c r="O36" s="99"/>
      <c r="P36" s="99"/>
      <c r="Q36" s="99"/>
      <c r="R36" s="99"/>
      <c r="S36" s="99"/>
      <c r="T36" s="95"/>
      <c r="U36" s="94"/>
      <c r="V36" s="99"/>
      <c r="W36" s="99"/>
      <c r="X36" s="99"/>
      <c r="Y36" s="99"/>
      <c r="Z36" s="99"/>
      <c r="AA36" s="99"/>
      <c r="AB36" s="99"/>
      <c r="AC36" s="99"/>
      <c r="AD36" s="99"/>
      <c r="AE36" s="99"/>
      <c r="AF36" s="95"/>
      <c r="AG36" s="94"/>
      <c r="AH36" s="99"/>
      <c r="AI36" s="24"/>
      <c r="AJ36" s="24"/>
      <c r="AK36" s="24"/>
      <c r="AL36" s="24"/>
      <c r="AM36" s="24"/>
      <c r="AN36" s="24"/>
      <c r="AO36" s="101"/>
    </row>
    <row r="37" spans="1:41" ht="21" customHeight="1" x14ac:dyDescent="0.2">
      <c r="A37" s="102"/>
      <c r="B37" s="24"/>
      <c r="C37" s="24"/>
      <c r="D37" s="24"/>
      <c r="E37" s="24"/>
      <c r="F37" s="24"/>
      <c r="G37" s="99"/>
      <c r="H37" s="95"/>
      <c r="I37" s="96"/>
      <c r="J37" s="97"/>
      <c r="K37" s="97"/>
      <c r="L37" s="97"/>
      <c r="M37" s="97"/>
      <c r="N37" s="97"/>
      <c r="O37" s="97"/>
      <c r="P37" s="97"/>
      <c r="Q37" s="97"/>
      <c r="R37" s="97"/>
      <c r="S37" s="97"/>
      <c r="T37" s="98"/>
      <c r="U37" s="96"/>
      <c r="V37" s="97"/>
      <c r="W37" s="97"/>
      <c r="X37" s="97"/>
      <c r="Y37" s="97"/>
      <c r="Z37" s="97"/>
      <c r="AA37" s="97"/>
      <c r="AB37" s="97"/>
      <c r="AC37" s="97"/>
      <c r="AD37" s="97"/>
      <c r="AE37" s="97"/>
      <c r="AF37" s="98"/>
      <c r="AG37" s="94"/>
      <c r="AH37" s="99"/>
      <c r="AI37" s="24"/>
      <c r="AJ37" s="24"/>
      <c r="AK37" s="24"/>
      <c r="AL37" s="24"/>
      <c r="AM37" s="24"/>
      <c r="AN37" s="24"/>
      <c r="AO37" s="101"/>
    </row>
    <row r="38" spans="1:41" ht="18.5" customHeight="1" x14ac:dyDescent="0.2">
      <c r="A38" s="103"/>
      <c r="B38" s="104"/>
      <c r="C38" s="104"/>
      <c r="D38" s="104"/>
      <c r="E38" s="104"/>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c r="AK38" s="104"/>
      <c r="AL38" s="104"/>
      <c r="AM38" s="104"/>
      <c r="AN38" s="104"/>
      <c r="AO38" s="105"/>
    </row>
    <row r="39" spans="1:41" ht="18.5" customHeight="1" x14ac:dyDescent="0.2">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row>
    <row r="40" spans="1:41" ht="18.5" customHeight="1" x14ac:dyDescent="0.2">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row>
    <row r="41" spans="1:41" ht="18.5" customHeight="1" x14ac:dyDescent="0.2">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row>
    <row r="42" spans="1:41" ht="18.5" customHeight="1" x14ac:dyDescent="0.2">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row>
    <row r="43" spans="1:41" ht="18.5" customHeight="1" x14ac:dyDescent="0.2">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row>
    <row r="44" spans="1:41" ht="18.5" customHeight="1" x14ac:dyDescent="0.2">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row>
    <row r="45" spans="1:41" ht="18.5" customHeight="1" x14ac:dyDescent="0.2">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row>
    <row r="46" spans="1:41" ht="18.5" customHeight="1" x14ac:dyDescent="0.2">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row>
    <row r="47" spans="1:41" ht="18.5" customHeight="1" x14ac:dyDescent="0.2">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row>
    <row r="48" spans="1:41" ht="18.5" customHeight="1" x14ac:dyDescent="0.2">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row>
    <row r="49" spans="7:34" ht="18.5" customHeight="1" x14ac:dyDescent="0.2">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row>
    <row r="50" spans="7:34" ht="18.5" customHeight="1" x14ac:dyDescent="0.2">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row>
    <row r="51" spans="7:34" ht="18.5" customHeight="1" x14ac:dyDescent="0.2">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row>
    <row r="52" spans="7:34" ht="18.5" customHeight="1" x14ac:dyDescent="0.2">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row>
    <row r="53" spans="7:34" ht="18.5" customHeight="1" x14ac:dyDescent="0.2">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row>
    <row r="54" spans="7:34" ht="18.5" customHeight="1" x14ac:dyDescent="0.2">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row>
    <row r="55" spans="7:34" ht="18.5" customHeight="1" x14ac:dyDescent="0.2">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row>
    <row r="56" spans="7:34" ht="18.5" customHeight="1" x14ac:dyDescent="0.2"/>
  </sheetData>
  <sheetProtection sheet="1" objects="1" scenarios="1"/>
  <mergeCells count="11">
    <mergeCell ref="A6:AO6"/>
    <mergeCell ref="A7:AO7"/>
    <mergeCell ref="H4:AO4"/>
    <mergeCell ref="H5:AO5"/>
    <mergeCell ref="A1:AO1"/>
    <mergeCell ref="A2:G2"/>
    <mergeCell ref="A3:G3"/>
    <mergeCell ref="A4:G4"/>
    <mergeCell ref="A5:G5"/>
    <mergeCell ref="H2:AO2"/>
    <mergeCell ref="H3:AO3"/>
  </mergeCells>
  <phoneticPr fontId="1"/>
  <conditionalFormatting sqref="AQ1:AQ87">
    <cfRule type="expression" dxfId="110" priority="2">
      <formula>FIND("未入力",AQ1)</formula>
    </cfRule>
    <cfRule type="expression" dxfId="109" priority="3">
      <formula>_xlfn.ISFORMULA(AQ1)</formula>
    </cfRule>
  </conditionalFormatting>
  <conditionalFormatting sqref="A1:AO1">
    <cfRule type="expression" dxfId="108" priority="1">
      <formula>A1="未入力あり"</formula>
    </cfRule>
  </conditionalFormatting>
  <pageMargins left="0.98425196850393704" right="0.78740157480314965" top="0.98425196850393704" bottom="0.78740157480314965" header="0.31496062992125984" footer="0.31496062992125984"/>
  <pageSetup paperSize="9" scale="9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N52"/>
  <sheetViews>
    <sheetView workbookViewId="0">
      <selection activeCell="A2" sqref="A2:K2"/>
    </sheetView>
  </sheetViews>
  <sheetFormatPr defaultRowHeight="12.5" x14ac:dyDescent="0.2"/>
  <cols>
    <col min="1" max="1" width="0.81640625" style="2" customWidth="1"/>
    <col min="2" max="2" width="3.6328125" style="2" customWidth="1"/>
    <col min="3" max="3" width="32.36328125" style="2" customWidth="1"/>
    <col min="4" max="4" width="13.54296875" style="2" customWidth="1"/>
    <col min="5" max="5" width="9.1796875" style="2" customWidth="1"/>
    <col min="6" max="6" width="5" style="2" customWidth="1"/>
    <col min="7" max="11" width="13.54296875" style="2" customWidth="1"/>
    <col min="12" max="13" width="2.08984375" style="2" customWidth="1"/>
    <col min="14" max="16384" width="8.7265625" style="2"/>
  </cols>
  <sheetData>
    <row r="1" spans="1:14" ht="18.5" customHeight="1" x14ac:dyDescent="0.2">
      <c r="A1" s="2" t="s">
        <v>39</v>
      </c>
      <c r="D1" s="191" t="str">
        <f ca="1">IF(COUNTIF(N1:N100,"*未入力*"),"未入力あり","")</f>
        <v>未入力あり</v>
      </c>
      <c r="E1" s="191"/>
      <c r="F1" s="191"/>
      <c r="G1" s="191"/>
      <c r="H1" s="191"/>
      <c r="I1" s="191"/>
      <c r="J1" s="191"/>
      <c r="K1" s="191"/>
    </row>
    <row r="2" spans="1:14" ht="18.5" customHeight="1" x14ac:dyDescent="0.2">
      <c r="A2" s="247" t="s">
        <v>38</v>
      </c>
      <c r="B2" s="247"/>
      <c r="C2" s="247"/>
      <c r="D2" s="247"/>
      <c r="E2" s="247"/>
      <c r="F2" s="247"/>
      <c r="G2" s="247"/>
      <c r="H2" s="247"/>
      <c r="I2" s="247"/>
      <c r="J2" s="247"/>
      <c r="K2" s="247"/>
      <c r="N2" s="2" t="str">
        <f ca="1">IF(入力!D3="",様式14!$AQ$5&amp;様式14!$AR$5&amp;ROW(入力!D3)&amp;" 未入力",入力!D3)</f>
        <v>入力D3 未入力</v>
      </c>
    </row>
    <row r="3" spans="1:14" ht="18.5" customHeight="1" x14ac:dyDescent="0.2">
      <c r="A3" s="193" t="str">
        <f ca="1">"事業所の名称："&amp;IF(N2="個人",IF(N4="同じ",N3,N5),N3&amp;"　"&amp;N5)</f>
        <v>事業所の名称：入力D5 未入力　入力D10 未入力</v>
      </c>
      <c r="B3" s="194"/>
      <c r="C3" s="194"/>
      <c r="D3" s="194"/>
      <c r="E3" s="194"/>
      <c r="F3" s="194"/>
      <c r="G3" s="194"/>
      <c r="H3" s="194"/>
      <c r="I3" s="194"/>
      <c r="J3" s="194"/>
      <c r="K3" s="194"/>
      <c r="N3" s="2" t="str">
        <f ca="1">IF(入力!D5="",様式14!$AQ$5&amp;様式14!$AR$5&amp;ROW(入力!D5)&amp;" 未入力",入力!D5)</f>
        <v>入力D5 未入力</v>
      </c>
    </row>
    <row r="4" spans="1:14" ht="18.5" customHeight="1" x14ac:dyDescent="0.2">
      <c r="A4" s="252" t="str">
        <f ca="1">"事業所の所在地："&amp;IF(N8="",N6,N8)&amp;"　　　電話番号："&amp;入力!D13</f>
        <v>事業所の所在地：入力D12 未入力　　　電話番号：</v>
      </c>
      <c r="B4" s="253"/>
      <c r="C4" s="253"/>
      <c r="D4" s="253"/>
      <c r="E4" s="253"/>
      <c r="F4" s="253"/>
      <c r="G4" s="253"/>
      <c r="H4" s="253"/>
      <c r="I4" s="253"/>
      <c r="J4" s="253"/>
      <c r="K4" s="253"/>
      <c r="N4" s="2" t="str">
        <f ca="1">IF(入力!D9="",様式14!$AQ$5&amp;様式14!$AR$5&amp;ROW(入力!D9)&amp;" 未入力",入力!D9)</f>
        <v>入力D9 未入力</v>
      </c>
    </row>
    <row r="5" spans="1:14" ht="31" customHeight="1" x14ac:dyDescent="0.2">
      <c r="A5" s="248" t="s">
        <v>14</v>
      </c>
      <c r="B5" s="249"/>
      <c r="C5" s="250"/>
      <c r="D5" s="117" t="s">
        <v>28</v>
      </c>
      <c r="E5" s="254" t="s">
        <v>29</v>
      </c>
      <c r="F5" s="255"/>
      <c r="G5" s="117" t="s">
        <v>30</v>
      </c>
      <c r="H5" s="117" t="s">
        <v>31</v>
      </c>
      <c r="I5" s="10" t="s">
        <v>32</v>
      </c>
      <c r="J5" s="10" t="s">
        <v>33</v>
      </c>
      <c r="K5" s="10" t="s">
        <v>34</v>
      </c>
      <c r="N5" s="2" t="str">
        <f ca="1">IF(N4="同じ","",IF(入力!D10="",様式14!$AQ$5&amp;様式14!$AR$5&amp;ROW(入力!D10)&amp;" 未入力",入力!D10))</f>
        <v>入力D10 未入力</v>
      </c>
    </row>
    <row r="6" spans="1:14" ht="26" customHeight="1" x14ac:dyDescent="0.2">
      <c r="A6" s="6"/>
      <c r="B6" s="15" t="s">
        <v>15</v>
      </c>
      <c r="C6" s="5"/>
      <c r="D6" s="31" t="str">
        <f ca="1">N11</f>
        <v>－</v>
      </c>
      <c r="E6" s="256" t="str">
        <f ca="1">N13</f>
        <v>－</v>
      </c>
      <c r="F6" s="255"/>
      <c r="G6" s="31" t="str">
        <f ca="1">N15</f>
        <v>－</v>
      </c>
      <c r="H6" s="31" t="str">
        <f ca="1">N17</f>
        <v>－</v>
      </c>
      <c r="I6" s="31" t="str">
        <f ca="1">N19</f>
        <v>－</v>
      </c>
      <c r="J6" s="31" t="str">
        <f ca="1">N21</f>
        <v>－</v>
      </c>
      <c r="K6" s="31" t="str">
        <f ca="1">N23</f>
        <v>－</v>
      </c>
      <c r="N6" s="2" t="str">
        <f ca="1">IF(入力!D7="",様式14!$AQ$5&amp;様式14!$AR$5&amp;ROW(入力!D7)&amp;" 未入力",入力!D7)</f>
        <v>入力D7 未入力</v>
      </c>
    </row>
    <row r="7" spans="1:14" ht="26" customHeight="1" x14ac:dyDescent="0.2">
      <c r="A7" s="6"/>
      <c r="B7" s="239" t="s">
        <v>37</v>
      </c>
      <c r="C7" s="240"/>
      <c r="D7" s="251" t="str">
        <f ca="1">"液化石油ガス設備士又は第二種販売主任者 "&amp;N24&amp;" 人、製造保安責任者 "&amp;N25&amp;" 人、その他 "&amp;SUM(N26,N27)&amp;" 人"</f>
        <v>液化石油ガス設備士又は第二種販売主任者 入力D31 未入力 人、製造保安責任者 入力D32 未入力 人、その他 0 人</v>
      </c>
      <c r="E7" s="251"/>
      <c r="F7" s="251"/>
      <c r="G7" s="251"/>
      <c r="H7" s="251"/>
      <c r="I7" s="251"/>
      <c r="J7" s="251"/>
      <c r="K7" s="251"/>
      <c r="N7" s="2" t="str">
        <f ca="1">IF(N3="同じ","",IF(入力!D11="",様式14!$AQ$5&amp;様式14!$AR$5&amp;ROW(入力!D11)&amp;" 未入力",入力!D11))</f>
        <v>入力D11 未入力</v>
      </c>
    </row>
    <row r="8" spans="1:14" ht="26" customHeight="1" x14ac:dyDescent="0.2">
      <c r="A8" s="6"/>
      <c r="B8" s="239" t="s">
        <v>16</v>
      </c>
      <c r="C8" s="240"/>
      <c r="D8" s="11"/>
      <c r="E8" s="257" t="str">
        <f ca="1">N28</f>
        <v>入力D36 未入力</v>
      </c>
      <c r="F8" s="258"/>
      <c r="G8" s="11"/>
      <c r="H8" s="11"/>
      <c r="I8" s="11"/>
      <c r="J8" s="11"/>
      <c r="K8" s="11"/>
      <c r="N8" s="2" t="str">
        <f ca="1">IF(N7="同じ","",IF(入力!D12="",様式14!$AQ$5&amp;様式14!$AR$5&amp;ROW(入力!D12)&amp;" 未入力",入力!D12))</f>
        <v>入力D12 未入力</v>
      </c>
    </row>
    <row r="9" spans="1:14" ht="26" customHeight="1" x14ac:dyDescent="0.2">
      <c r="A9" s="6"/>
      <c r="B9" s="273" t="s">
        <v>17</v>
      </c>
      <c r="C9" s="274"/>
      <c r="D9" s="12"/>
      <c r="E9" s="259"/>
      <c r="F9" s="260"/>
      <c r="G9" s="257">
        <f ca="1">N31</f>
        <v>0</v>
      </c>
      <c r="H9" s="271"/>
      <c r="I9" s="12"/>
      <c r="J9" s="12"/>
      <c r="K9" s="12"/>
      <c r="N9" s="2" t="str">
        <f ca="1">IF(入力!D13="",様式14!$AQ$5&amp;様式14!$AR$5&amp;ROW(入力!D13)&amp;" 未入力",入力!D13)</f>
        <v>入力D13 未入力</v>
      </c>
    </row>
    <row r="10" spans="1:14" ht="26" customHeight="1" x14ac:dyDescent="0.2">
      <c r="A10" s="6"/>
      <c r="B10" s="239" t="s">
        <v>18</v>
      </c>
      <c r="C10" s="240"/>
      <c r="D10" s="12"/>
      <c r="E10" s="257" t="str">
        <f ca="1">N32&amp;"日/月"</f>
        <v>入力D28 未入力日/月</v>
      </c>
      <c r="F10" s="258"/>
      <c r="G10" s="171" t="str">
        <f ca="1">N33&amp;"日/年"</f>
        <v>入力D29 未入力日/年</v>
      </c>
      <c r="H10" s="171" t="str">
        <f ca="1">N34&amp;"日/年"</f>
        <v>入力D30 未入力日/年</v>
      </c>
      <c r="I10" s="12"/>
      <c r="J10" s="12"/>
      <c r="K10" s="12"/>
      <c r="N10" s="2" t="str">
        <f ca="1">IF(入力!D14="",様式14!$AQ$5&amp;様式14!$AR$5&amp;ROW(入力!D14)&amp;" 未入力",入力!D14)</f>
        <v>入力D14 未入力</v>
      </c>
    </row>
    <row r="11" spans="1:14" ht="26" customHeight="1" x14ac:dyDescent="0.2">
      <c r="A11" s="241" t="s">
        <v>19</v>
      </c>
      <c r="B11" s="242"/>
      <c r="C11" s="20" t="s">
        <v>20</v>
      </c>
      <c r="D11" s="251" t="str">
        <f ca="1">N35&amp;" 個"</f>
        <v>入力D42 未入力 個</v>
      </c>
      <c r="E11" s="251"/>
      <c r="F11" s="251"/>
      <c r="G11" s="251"/>
      <c r="H11" s="251"/>
      <c r="I11" s="251"/>
      <c r="J11" s="251"/>
      <c r="K11" s="251"/>
      <c r="N11" s="2" t="str">
        <f ca="1">IF(COUNTIF(N10,"*の認定を受ける*"),IF(入力!D21="",様式14!$AQ$5&amp;様式14!$AR$5&amp;ROW(入力!D21)&amp;" 未入力",入力!D21),"－")</f>
        <v>－</v>
      </c>
    </row>
    <row r="12" spans="1:14" ht="26" customHeight="1" x14ac:dyDescent="0.2">
      <c r="A12" s="243"/>
      <c r="B12" s="244"/>
      <c r="C12" s="21" t="s">
        <v>21</v>
      </c>
      <c r="D12" s="251" t="str">
        <f t="shared" ref="D12:D17" ca="1" si="0">N36&amp;" 個"</f>
        <v>入力D43 未入力 個</v>
      </c>
      <c r="E12" s="251"/>
      <c r="F12" s="251"/>
      <c r="G12" s="251"/>
      <c r="H12" s="251"/>
      <c r="I12" s="251"/>
      <c r="J12" s="251"/>
      <c r="K12" s="251"/>
      <c r="N12" s="2" t="str">
        <f ca="1">IF(入力!D15="",様式14!$AQ$5&amp;様式14!$AR$5&amp;ROW(入力!D15)&amp;" 未入力",入力!D15)</f>
        <v>入力D15 未入力</v>
      </c>
    </row>
    <row r="13" spans="1:14" ht="26" customHeight="1" x14ac:dyDescent="0.2">
      <c r="A13" s="243"/>
      <c r="B13" s="244"/>
      <c r="C13" s="21" t="s">
        <v>22</v>
      </c>
      <c r="D13" s="251" t="str">
        <f t="shared" ca="1" si="0"/>
        <v>入力D44 未入力 個</v>
      </c>
      <c r="E13" s="251"/>
      <c r="F13" s="251"/>
      <c r="G13" s="251"/>
      <c r="H13" s="251"/>
      <c r="I13" s="251"/>
      <c r="J13" s="251"/>
      <c r="K13" s="251"/>
      <c r="N13" s="2" t="str">
        <f ca="1">IF(COUNTIF(N12,"*の認定を受ける*"),IF(入力!D22="",様式14!$AQ$5&amp;様式14!$AR$5&amp;ROW(入力!D22)&amp;" 未入力",入力!D22),"－")</f>
        <v>－</v>
      </c>
    </row>
    <row r="14" spans="1:14" ht="26" customHeight="1" x14ac:dyDescent="0.2">
      <c r="A14" s="243"/>
      <c r="B14" s="244"/>
      <c r="C14" s="21" t="s">
        <v>23</v>
      </c>
      <c r="D14" s="251" t="str">
        <f t="shared" ca="1" si="0"/>
        <v>入力D45 未入力 個</v>
      </c>
      <c r="E14" s="251"/>
      <c r="F14" s="251"/>
      <c r="G14" s="251"/>
      <c r="H14" s="251"/>
      <c r="I14" s="251"/>
      <c r="J14" s="251"/>
      <c r="K14" s="251"/>
      <c r="N14" s="2" t="str">
        <f ca="1">IF(入力!D16="",様式14!$AQ$5&amp;様式14!$AR$5&amp;ROW(入力!D16)&amp;" 未入力",入力!D16)</f>
        <v>入力D16 未入力</v>
      </c>
    </row>
    <row r="15" spans="1:14" ht="26" customHeight="1" x14ac:dyDescent="0.2">
      <c r="A15" s="243"/>
      <c r="B15" s="244"/>
      <c r="C15" s="21" t="s">
        <v>24</v>
      </c>
      <c r="D15" s="251" t="str">
        <f t="shared" ca="1" si="0"/>
        <v>入力D46 未入力 個</v>
      </c>
      <c r="E15" s="251"/>
      <c r="F15" s="251"/>
      <c r="G15" s="251"/>
      <c r="H15" s="251"/>
      <c r="I15" s="251"/>
      <c r="J15" s="251"/>
      <c r="K15" s="251"/>
      <c r="N15" s="2" t="str">
        <f ca="1">IF(COUNTIF(N14,"*の認定を受ける*"),IF(入力!D23="",様式14!$AQ$5&amp;様式14!$AR$5&amp;ROW(入力!D23)&amp;" 未入力",入力!D23),"－")</f>
        <v>－</v>
      </c>
    </row>
    <row r="16" spans="1:14" ht="26" customHeight="1" x14ac:dyDescent="0.2">
      <c r="A16" s="243"/>
      <c r="B16" s="244"/>
      <c r="C16" s="21" t="s">
        <v>25</v>
      </c>
      <c r="D16" s="251" t="str">
        <f t="shared" ca="1" si="0"/>
        <v>入力D47 未入力 個</v>
      </c>
      <c r="E16" s="251"/>
      <c r="F16" s="251"/>
      <c r="G16" s="251"/>
      <c r="H16" s="251"/>
      <c r="I16" s="251"/>
      <c r="J16" s="251"/>
      <c r="K16" s="251"/>
      <c r="N16" s="2" t="str">
        <f ca="1">IF(入力!D17="",様式14!$AQ$5&amp;様式14!$AR$5&amp;ROW(入力!D17)&amp;" 未入力",入力!D17)</f>
        <v>入力D17 未入力</v>
      </c>
    </row>
    <row r="17" spans="1:14" ht="26" customHeight="1" x14ac:dyDescent="0.2">
      <c r="A17" s="245"/>
      <c r="B17" s="246"/>
      <c r="C17" s="21" t="s">
        <v>26</v>
      </c>
      <c r="D17" s="251" t="str">
        <f t="shared" ca="1" si="0"/>
        <v>入力D48 未入力 個</v>
      </c>
      <c r="E17" s="251"/>
      <c r="F17" s="251"/>
      <c r="G17" s="251"/>
      <c r="H17" s="251"/>
      <c r="I17" s="251"/>
      <c r="J17" s="251"/>
      <c r="K17" s="251"/>
      <c r="N17" s="2" t="str">
        <f ca="1">IF(COUNTIF(N16,"*の認定を受ける*"),IF(入力!D24="",様式14!$AQ$5&amp;様式14!$AR$5&amp;ROW(入力!D24)&amp;" 未入力",入力!D24),"－")</f>
        <v>－</v>
      </c>
    </row>
    <row r="18" spans="1:14" ht="18" customHeight="1" x14ac:dyDescent="0.2">
      <c r="A18" s="17"/>
      <c r="B18" s="264" t="s">
        <v>27</v>
      </c>
      <c r="C18" s="265"/>
      <c r="D18" s="272" t="str">
        <f ca="1">"出動するための手段："&amp;N42</f>
        <v>出動するための手段：入力D70 未入力</v>
      </c>
      <c r="E18" s="272"/>
      <c r="F18" s="272"/>
      <c r="G18" s="272"/>
      <c r="H18" s="272"/>
      <c r="I18" s="272"/>
      <c r="J18" s="272"/>
      <c r="K18" s="272"/>
      <c r="N18" s="2" t="str">
        <f ca="1">IF(入力!D18="",様式14!$AQ$5&amp;様式14!$AR$5&amp;ROW(入力!D18)&amp;" 未入力",入力!D18)</f>
        <v>入力D18 未入力</v>
      </c>
    </row>
    <row r="19" spans="1:14" ht="36" customHeight="1" x14ac:dyDescent="0.2">
      <c r="A19" s="14"/>
      <c r="B19" s="261"/>
      <c r="C19" s="266"/>
      <c r="D19" s="275" t="s">
        <v>487</v>
      </c>
      <c r="E19" s="262"/>
      <c r="F19" s="261" t="str">
        <f ca="1">IF(COUNTIF(N43,"*電話で行う*"),N44,N45)</f>
        <v>入力D80 未入力</v>
      </c>
      <c r="G19" s="262"/>
      <c r="H19" s="262"/>
      <c r="I19" s="262"/>
      <c r="J19" s="262"/>
      <c r="K19" s="263"/>
      <c r="N19" s="2" t="str">
        <f ca="1">IF(COUNTIF(N18,"*の認定を受ける*"),IF(入力!D25="",様式14!$AQ$5&amp;様式14!$AR$5&amp;ROW(入力!D25)&amp;" 未入力",入力!D25),"－")</f>
        <v>－</v>
      </c>
    </row>
    <row r="20" spans="1:14" ht="18" customHeight="1" x14ac:dyDescent="0.2">
      <c r="A20" s="16"/>
      <c r="B20" s="267"/>
      <c r="C20" s="268"/>
      <c r="D20" s="269" t="str">
        <f ca="1">"集中監視システムの導入の有無："&amp;IF(COUNTIF(N20,"*受けない*"),"－",IF(COUNTIF(N46,"*全て*"),"■全ての一般消費者等に導入　□一部の一般消費者等に導入　□",IF(COUNTIF(N46,"*一部*"),"□全ての一般消費者等に導入　■一部の一般消費者等に導入　□",IF(COUNTIF(N46,"*いない*"),"□全ての一般消費者等に導入　□一部の一般消費者等に導入　■")))&amp;"導入なし")</f>
        <v>集中監視システムの導入の有無：FALSE導入なし</v>
      </c>
      <c r="E20" s="252"/>
      <c r="F20" s="252"/>
      <c r="G20" s="252"/>
      <c r="H20" s="252"/>
      <c r="I20" s="252"/>
      <c r="J20" s="252"/>
      <c r="K20" s="270"/>
      <c r="N20" s="2" t="str">
        <f ca="1">IF(入力!D19="",様式14!$AQ$5&amp;様式14!$AR$5&amp;ROW(入力!D19)&amp;" 未入力",入力!D19)</f>
        <v>入力D19 未入力</v>
      </c>
    </row>
    <row r="21" spans="1:14" ht="18.5" customHeight="1" x14ac:dyDescent="0.2">
      <c r="B21" s="2" t="s">
        <v>35</v>
      </c>
      <c r="N21" s="2" t="str">
        <f ca="1">IF(COUNTIF(N20,"*の認定を受ける*"),IF(入力!D26="",様式14!$AQ$5&amp;様式14!$AR$5&amp;ROW(入力!D26)&amp;" 未入力",入力!D26),"－")</f>
        <v>－</v>
      </c>
    </row>
    <row r="22" spans="1:14" ht="18.5" customHeight="1" x14ac:dyDescent="0.2">
      <c r="B22" s="2" t="s">
        <v>36</v>
      </c>
      <c r="N22" s="2" t="str">
        <f ca="1">IF(入力!D20="",様式14!$AQ$5&amp;様式14!$AR$5&amp;ROW(入力!D20)&amp;" 未入力",入力!D20)</f>
        <v>入力D20 未入力</v>
      </c>
    </row>
    <row r="23" spans="1:14" ht="18.5" customHeight="1" x14ac:dyDescent="0.2">
      <c r="N23" s="2" t="str">
        <f ca="1">IF(COUNTIF(N22,"*の認定を受ける*"),IF(入力!D27="",様式14!$AQ$5&amp;様式14!$AR$5&amp;ROW(入力!D27)&amp;" 未入力",入力!D27),"－")</f>
        <v>－</v>
      </c>
    </row>
    <row r="24" spans="1:14" ht="18.5" customHeight="1" x14ac:dyDescent="0.2">
      <c r="N24" s="2" t="str">
        <f ca="1">IF(入力!D31="",様式14!$AQ$5&amp;様式14!$AR$5&amp;ROW(入力!D31)&amp;" 未入力",入力!D31)</f>
        <v>入力D31 未入力</v>
      </c>
    </row>
    <row r="25" spans="1:14" ht="18.5" customHeight="1" x14ac:dyDescent="0.2">
      <c r="N25" s="2" t="str">
        <f ca="1">IF(入力!D32="",様式14!$AQ$5&amp;様式14!$AR$5&amp;ROW(入力!D32)&amp;" 未入力",入力!D32)</f>
        <v>入力D32 未入力</v>
      </c>
    </row>
    <row r="26" spans="1:14" ht="18.5" customHeight="1" x14ac:dyDescent="0.2">
      <c r="N26" s="2" t="str">
        <f ca="1">IF(入力!D33="",様式14!$AQ$5&amp;様式14!$AR$5&amp;ROW(入力!D33)&amp;" 未入力",入力!D33)</f>
        <v>入力D33 未入力</v>
      </c>
    </row>
    <row r="27" spans="1:14" ht="18.5" customHeight="1" x14ac:dyDescent="0.2">
      <c r="N27" s="2" t="str">
        <f ca="1">IF(入力!D34="",様式14!$AQ$5&amp;様式14!$AR$5&amp;ROW(入力!D34)&amp;" 未入力",入力!D34)</f>
        <v>入力D34 未入力</v>
      </c>
    </row>
    <row r="28" spans="1:14" ht="18.5" customHeight="1" x14ac:dyDescent="0.2">
      <c r="N28" s="2" t="str">
        <f ca="1">IF(COUNTIF(N12,"*受けない*"),"－",IF(入力!D36="",様式14!$AQ$5&amp;様式14!$AR$5&amp;ROW(入力!D36)&amp;" 未入力",入力!D36))</f>
        <v>入力D36 未入力</v>
      </c>
    </row>
    <row r="29" spans="1:14" ht="18.5" customHeight="1" x14ac:dyDescent="0.2">
      <c r="N29" s="2" t="str">
        <f ca="1">IF(COUNTIF(N14,"*受けない*"),"",IF(入力!D37="",様式14!$AQ$5&amp;様式14!$AR$5&amp;ROW(入力!D37)&amp;" 未入力",入力!D37))</f>
        <v>入力D37 未入力</v>
      </c>
    </row>
    <row r="30" spans="1:14" ht="18.5" customHeight="1" x14ac:dyDescent="0.2">
      <c r="N30" s="2" t="str">
        <f ca="1">IF(COUNTIF(N16,"*受けない*"),"",IF(入力!D38="",様式14!$AQ$5&amp;様式14!$AR$5&amp;ROW(入力!D38)&amp;" 未入力",入力!D38))</f>
        <v>入力D38 未入力</v>
      </c>
    </row>
    <row r="31" spans="1:14" ht="18.5" customHeight="1" x14ac:dyDescent="0.2">
      <c r="N31" s="2">
        <f ca="1">IF(AND(SUM(COUNTIF(N29,"*伴って*"),COUNTIF(N30,"*伴って*")),入力!D39=""),様式14!$AQ$5&amp;様式14!$AR$5&amp;ROW(入力!D39)&amp;" 未入力",入力!D39)</f>
        <v>0</v>
      </c>
    </row>
    <row r="32" spans="1:14" ht="18.5" customHeight="1" x14ac:dyDescent="0.2">
      <c r="N32" s="2" t="str">
        <f ca="1">IF(COUNTIF(N12,"*受けない*"),"－",IF(入力!D28="",様式14!$AQ$5&amp;様式14!$AR$5&amp;ROW(入力!D28)&amp;" 未入力",入力!D28))</f>
        <v>入力D28 未入力</v>
      </c>
    </row>
    <row r="33" spans="14:14" ht="18.5" customHeight="1" x14ac:dyDescent="0.2">
      <c r="N33" s="2" t="str">
        <f ca="1">IF(COUNTIF(N14,"*受けない*"),"－",IF(入力!D29="",様式14!$AQ$5&amp;様式14!$AR$5&amp;ROW(入力!D29)&amp;" 未入力",入力!D29))</f>
        <v>入力D29 未入力</v>
      </c>
    </row>
    <row r="34" spans="14:14" ht="18.5" customHeight="1" x14ac:dyDescent="0.2">
      <c r="N34" s="2" t="str">
        <f ca="1">IF(COUNTIF(N16,"*受けない*"),"－",IF(入力!D30="",様式14!$AQ$5&amp;様式14!$AR$5&amp;ROW(入力!D30)&amp;" 未入力",入力!D30))</f>
        <v>入力D30 未入力</v>
      </c>
    </row>
    <row r="35" spans="14:14" ht="18.5" customHeight="1" x14ac:dyDescent="0.2">
      <c r="N35" s="2" t="str">
        <f ca="1">IF(入力!D42="",様式14!$AQ$5&amp;様式14!$AR$5&amp;ROW(入力!D42)&amp;" 未入力",入力!D42)</f>
        <v>入力D42 未入力</v>
      </c>
    </row>
    <row r="36" spans="14:14" ht="18.5" customHeight="1" x14ac:dyDescent="0.2">
      <c r="N36" s="2" t="str">
        <f ca="1">IF(入力!D43="",様式14!$AQ$5&amp;様式14!$AR$5&amp;ROW(入力!D43)&amp;" 未入力",入力!D43)</f>
        <v>入力D43 未入力</v>
      </c>
    </row>
    <row r="37" spans="14:14" ht="18.5" customHeight="1" x14ac:dyDescent="0.2">
      <c r="N37" s="2" t="str">
        <f ca="1">IF(入力!D44="",様式14!$AQ$5&amp;様式14!$AR$5&amp;ROW(入力!D44)&amp;" 未入力",入力!D44)</f>
        <v>入力D44 未入力</v>
      </c>
    </row>
    <row r="38" spans="14:14" ht="18.5" customHeight="1" x14ac:dyDescent="0.2">
      <c r="N38" s="2" t="str">
        <f ca="1">IF(入力!D45="",様式14!$AQ$5&amp;様式14!$AR$5&amp;ROW(入力!D45)&amp;" 未入力",入力!D45)</f>
        <v>入力D45 未入力</v>
      </c>
    </row>
    <row r="39" spans="14:14" ht="18.5" customHeight="1" x14ac:dyDescent="0.2">
      <c r="N39" s="2" t="str">
        <f ca="1">IF(入力!D46="",様式14!$AQ$5&amp;様式14!$AR$5&amp;ROW(入力!D46)&amp;" 未入力",入力!D46)</f>
        <v>入力D46 未入力</v>
      </c>
    </row>
    <row r="40" spans="14:14" ht="18.5" customHeight="1" x14ac:dyDescent="0.2">
      <c r="N40" s="2" t="str">
        <f ca="1">IF(入力!D47="",様式14!$AQ$5&amp;様式14!$AR$5&amp;ROW(入力!D47)&amp;" 未入力",入力!D47)</f>
        <v>入力D47 未入力</v>
      </c>
    </row>
    <row r="41" spans="14:14" ht="18.5" customHeight="1" x14ac:dyDescent="0.2">
      <c r="N41" s="2" t="str">
        <f ca="1">IF(入力!D48="",様式14!$AQ$5&amp;様式14!$AR$5&amp;ROW(入力!D48)&amp;" 未入力",入力!D48)</f>
        <v>入力D48 未入力</v>
      </c>
    </row>
    <row r="42" spans="14:14" ht="18.5" customHeight="1" x14ac:dyDescent="0.2">
      <c r="N42" s="2" t="str">
        <f ca="1">IF(COUNTIF(N20,"*受けない*"),"－",IF(入力!D70="",様式14!$AQ$5&amp;様式14!$AR$5&amp;ROW(入力!D70)&amp;" 未入力",入力!D70))</f>
        <v>入力D70 未入力</v>
      </c>
    </row>
    <row r="43" spans="14:14" ht="18.5" customHeight="1" x14ac:dyDescent="0.2">
      <c r="N43" s="2" t="str">
        <f ca="1">IF(COUNTIF(N22,"*受けない*"),"－",IF(入力!D78="",様式14!$AQ$5&amp;様式14!$AR$5&amp;ROW(入力!D78)&amp;" 未入力",入力!D78))</f>
        <v>入力D78 未入力</v>
      </c>
    </row>
    <row r="44" spans="14:14" ht="18.5" customHeight="1" x14ac:dyDescent="0.2">
      <c r="N44" s="2" t="str">
        <f ca="1">IF(COUNTIF(N22,"*受けない*"),"－",IF(入力!D79="",様式14!$AQ$5&amp;様式14!$AR$5&amp;ROW(入力!D79)&amp;" 未入力",入力!D79))</f>
        <v>入力D79 未入力</v>
      </c>
    </row>
    <row r="45" spans="14:14" ht="18.5" customHeight="1" x14ac:dyDescent="0.2">
      <c r="N45" s="2" t="str">
        <f ca="1">IF(OR(COUNTIF(N22,"*受けない*"),COUNTIF(N43,"*電話で行う*")),"－",IF(入力!D80="",様式14!$AQ$5&amp;様式14!$AR$5&amp;ROW(入力!D80)&amp;" 未入力",入力!D80))</f>
        <v>入力D80 未入力</v>
      </c>
    </row>
    <row r="46" spans="14:14" ht="18.5" customHeight="1" x14ac:dyDescent="0.2">
      <c r="N46" s="2" t="str">
        <f ca="1">IF(COUNTIF(N20,"*受けない*"),"－",IF(入力!D77="",様式14!$AQ$5&amp;様式14!$AR$5&amp;ROW(入力!D77)&amp;" 未入力",入力!D77))</f>
        <v>入力D77 未入力</v>
      </c>
    </row>
    <row r="47" spans="14:14" ht="18.5" customHeight="1" x14ac:dyDescent="0.2"/>
    <row r="48" spans="14:14" ht="18.5" customHeight="1" x14ac:dyDescent="0.2"/>
    <row r="49" ht="18.5" customHeight="1" x14ac:dyDescent="0.2"/>
    <row r="50" ht="18.5" customHeight="1" x14ac:dyDescent="0.2"/>
    <row r="51" ht="18.5" customHeight="1" x14ac:dyDescent="0.2"/>
    <row r="52" ht="18.5" customHeight="1" x14ac:dyDescent="0.2"/>
  </sheetData>
  <sheetProtection sheet="1" objects="1" scenarios="1"/>
  <mergeCells count="29">
    <mergeCell ref="F19:K19"/>
    <mergeCell ref="B18:C20"/>
    <mergeCell ref="D20:K20"/>
    <mergeCell ref="G9:H9"/>
    <mergeCell ref="D12:K12"/>
    <mergeCell ref="D13:K13"/>
    <mergeCell ref="D14:K14"/>
    <mergeCell ref="D15:K15"/>
    <mergeCell ref="D16:K16"/>
    <mergeCell ref="D17:K17"/>
    <mergeCell ref="D18:K18"/>
    <mergeCell ref="D11:K11"/>
    <mergeCell ref="B10:C10"/>
    <mergeCell ref="B9:C9"/>
    <mergeCell ref="D19:E19"/>
    <mergeCell ref="B8:C8"/>
    <mergeCell ref="A11:B17"/>
    <mergeCell ref="D1:K1"/>
    <mergeCell ref="A2:K2"/>
    <mergeCell ref="A5:C5"/>
    <mergeCell ref="B7:C7"/>
    <mergeCell ref="D7:K7"/>
    <mergeCell ref="A3:K3"/>
    <mergeCell ref="A4:K4"/>
    <mergeCell ref="E5:F5"/>
    <mergeCell ref="E6:F6"/>
    <mergeCell ref="E8:F8"/>
    <mergeCell ref="E9:F9"/>
    <mergeCell ref="E10:F10"/>
  </mergeCells>
  <phoneticPr fontId="1"/>
  <conditionalFormatting sqref="D1">
    <cfRule type="expression" dxfId="107" priority="3">
      <formula>D1="未入力あり"</formula>
    </cfRule>
  </conditionalFormatting>
  <conditionalFormatting sqref="N1:N100">
    <cfRule type="expression" dxfId="106" priority="1">
      <formula>FIND("未入力",N1)</formula>
    </cfRule>
    <cfRule type="expression" dxfId="105" priority="2">
      <formula>_xlfn.ISFORMULA(N1)</formula>
    </cfRule>
  </conditionalFormatting>
  <pageMargins left="0.70866141732283472" right="0.70866141732283472" top="0.78740157480314965" bottom="0.78740157480314965" header="0.31496062992125984" footer="0.31496062992125984"/>
  <pageSetup paperSize="9" scale="97"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AQ54"/>
  <sheetViews>
    <sheetView workbookViewId="0">
      <selection activeCell="A3" sqref="A3:AO3"/>
    </sheetView>
  </sheetViews>
  <sheetFormatPr defaultRowHeight="12.5" x14ac:dyDescent="0.2"/>
  <cols>
    <col min="1" max="1" width="2.08984375" style="2" customWidth="1"/>
    <col min="2" max="3" width="2.453125" style="2" customWidth="1"/>
    <col min="4" max="41" width="2.08984375" style="2" customWidth="1"/>
    <col min="42" max="16384" width="8.7265625" style="2"/>
  </cols>
  <sheetData>
    <row r="1" spans="1:43" ht="18.5" customHeight="1" x14ac:dyDescent="0.2">
      <c r="A1" s="2" t="s">
        <v>62</v>
      </c>
      <c r="I1" s="191" t="str">
        <f ca="1">IF(COUNTIF(AQ29,"*受託する*"),"経済産業大臣による認定を受けること！",IF(COUNTIF(AQ1:AQ103,"*未入力*"),"未入力あり",""))</f>
        <v>未入力あり</v>
      </c>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1"/>
      <c r="AI1" s="191"/>
      <c r="AJ1" s="191"/>
      <c r="AK1" s="191"/>
      <c r="AL1" s="191"/>
      <c r="AM1" s="191"/>
      <c r="AN1" s="191"/>
      <c r="AO1" s="191"/>
    </row>
    <row r="2" spans="1:43" ht="18.5" customHeight="1" x14ac:dyDescent="0.2">
      <c r="A2" s="290" t="str">
        <f ca="1">"事業者名："&amp;AQ5</f>
        <v>事業者名：入力D5 未入力</v>
      </c>
      <c r="B2" s="194"/>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194"/>
      <c r="AG2" s="194"/>
      <c r="AH2" s="194"/>
      <c r="AI2" s="194"/>
      <c r="AJ2" s="194"/>
      <c r="AK2" s="194"/>
      <c r="AL2" s="194"/>
      <c r="AM2" s="194"/>
      <c r="AN2" s="194"/>
      <c r="AO2" s="194"/>
    </row>
    <row r="3" spans="1:43" ht="18.5" customHeight="1" x14ac:dyDescent="0.2">
      <c r="A3" s="286" t="s">
        <v>40</v>
      </c>
      <c r="B3" s="286"/>
      <c r="C3" s="286"/>
      <c r="D3" s="286"/>
      <c r="E3" s="286"/>
      <c r="F3" s="286"/>
      <c r="G3" s="286"/>
      <c r="H3" s="286"/>
      <c r="I3" s="286"/>
      <c r="J3" s="286"/>
      <c r="K3" s="286"/>
      <c r="L3" s="286"/>
      <c r="M3" s="286"/>
      <c r="N3" s="286"/>
      <c r="O3" s="286"/>
      <c r="P3" s="286"/>
      <c r="Q3" s="286"/>
      <c r="R3" s="286"/>
      <c r="S3" s="286"/>
      <c r="T3" s="286"/>
      <c r="U3" s="286"/>
      <c r="V3" s="286"/>
      <c r="W3" s="286"/>
      <c r="X3" s="286"/>
      <c r="Y3" s="286"/>
      <c r="Z3" s="286"/>
      <c r="AA3" s="286"/>
      <c r="AB3" s="286"/>
      <c r="AC3" s="286"/>
      <c r="AD3" s="286"/>
      <c r="AE3" s="286"/>
      <c r="AF3" s="286"/>
      <c r="AG3" s="286"/>
      <c r="AH3" s="286"/>
      <c r="AI3" s="286"/>
      <c r="AJ3" s="286"/>
      <c r="AK3" s="286"/>
      <c r="AL3" s="286"/>
      <c r="AM3" s="286"/>
      <c r="AN3" s="286"/>
      <c r="AO3" s="286"/>
    </row>
    <row r="4" spans="1:43" ht="18.5" customHeight="1" x14ac:dyDescent="0.2"/>
    <row r="5" spans="1:43" ht="18.5" customHeight="1" x14ac:dyDescent="0.2">
      <c r="A5" s="291" t="s">
        <v>41</v>
      </c>
      <c r="B5" s="194"/>
      <c r="C5" s="194"/>
      <c r="D5" s="194"/>
      <c r="E5" s="194"/>
      <c r="F5" s="194"/>
      <c r="G5" s="194"/>
      <c r="H5" s="194"/>
      <c r="I5" s="194"/>
      <c r="J5" s="194"/>
      <c r="K5" s="194"/>
      <c r="L5" s="194"/>
      <c r="M5" s="194"/>
      <c r="N5" s="194"/>
      <c r="O5" s="194"/>
      <c r="P5" s="194"/>
      <c r="Q5" s="194"/>
      <c r="R5" s="194"/>
      <c r="S5" s="194"/>
      <c r="T5" s="194"/>
      <c r="U5" s="194"/>
      <c r="V5" s="194"/>
      <c r="W5" s="194"/>
      <c r="X5" s="194"/>
      <c r="Y5" s="194"/>
      <c r="Z5" s="194"/>
      <c r="AA5" s="194"/>
      <c r="AB5" s="194"/>
      <c r="AC5" s="194"/>
      <c r="AD5" s="194"/>
      <c r="AE5" s="194"/>
      <c r="AF5" s="194"/>
      <c r="AG5" s="194"/>
      <c r="AH5" s="194"/>
      <c r="AI5" s="194"/>
      <c r="AJ5" s="194"/>
      <c r="AK5" s="194"/>
      <c r="AL5" s="194"/>
      <c r="AM5" s="194"/>
      <c r="AN5" s="194"/>
      <c r="AO5" s="194"/>
      <c r="AQ5" s="2" t="str">
        <f ca="1">IF(入力!D5="",様式14!$AQ$5&amp;様式14!$AR$5&amp;ROW(入力!D5)&amp;" 未入力",入力!D5)</f>
        <v>入力D5 未入力</v>
      </c>
    </row>
    <row r="6" spans="1:43" ht="18.5" customHeight="1" x14ac:dyDescent="0.2">
      <c r="A6" s="193" t="s">
        <v>43</v>
      </c>
      <c r="B6" s="194"/>
      <c r="C6" s="194"/>
      <c r="D6" s="194"/>
      <c r="E6" s="194"/>
      <c r="F6" s="194"/>
      <c r="G6" s="194"/>
      <c r="H6" s="194"/>
      <c r="I6" s="194"/>
      <c r="J6" s="194"/>
      <c r="K6" s="194"/>
      <c r="L6" s="194"/>
      <c r="M6" s="194"/>
      <c r="N6" s="194"/>
      <c r="O6" s="194"/>
      <c r="P6" s="194"/>
      <c r="Q6" s="194"/>
      <c r="R6" s="194"/>
      <c r="S6" s="194"/>
      <c r="T6" s="194"/>
      <c r="U6" s="194"/>
      <c r="V6" s="194"/>
      <c r="W6" s="194"/>
      <c r="X6" s="194"/>
      <c r="Y6" s="194"/>
      <c r="Z6" s="194"/>
      <c r="AA6" s="194"/>
      <c r="AB6" s="194"/>
      <c r="AC6" s="194"/>
      <c r="AD6" s="194"/>
      <c r="AE6" s="194"/>
      <c r="AF6" s="194"/>
      <c r="AG6" s="194"/>
      <c r="AH6" s="194"/>
      <c r="AI6" s="194"/>
      <c r="AJ6" s="194"/>
      <c r="AK6" s="194"/>
      <c r="AL6" s="194"/>
      <c r="AM6" s="194"/>
      <c r="AN6" s="194"/>
      <c r="AO6" s="194"/>
    </row>
    <row r="7" spans="1:43" ht="18.5" customHeight="1" x14ac:dyDescent="0.2">
      <c r="B7" s="248" t="s">
        <v>42</v>
      </c>
      <c r="C7" s="250"/>
      <c r="D7" s="248" t="s">
        <v>58</v>
      </c>
      <c r="E7" s="249"/>
      <c r="F7" s="249"/>
      <c r="G7" s="249"/>
      <c r="H7" s="249"/>
      <c r="I7" s="249"/>
      <c r="J7" s="249"/>
      <c r="K7" s="249"/>
      <c r="L7" s="249"/>
      <c r="M7" s="249"/>
      <c r="N7" s="249"/>
      <c r="O7" s="249"/>
      <c r="P7" s="249"/>
      <c r="Q7" s="249"/>
      <c r="R7" s="249"/>
      <c r="S7" s="249"/>
      <c r="T7" s="249"/>
      <c r="U7" s="249"/>
      <c r="V7" s="249"/>
      <c r="W7" s="249"/>
      <c r="X7" s="249"/>
      <c r="Y7" s="249"/>
      <c r="Z7" s="249"/>
      <c r="AA7" s="249"/>
      <c r="AB7" s="249"/>
      <c r="AC7" s="250"/>
      <c r="AD7" s="248" t="s">
        <v>59</v>
      </c>
      <c r="AE7" s="249"/>
      <c r="AF7" s="249"/>
      <c r="AG7" s="249"/>
      <c r="AH7" s="249"/>
      <c r="AI7" s="249"/>
      <c r="AJ7" s="249"/>
      <c r="AK7" s="249"/>
      <c r="AL7" s="249"/>
      <c r="AM7" s="249"/>
      <c r="AN7" s="249"/>
      <c r="AO7" s="250"/>
    </row>
    <row r="8" spans="1:43" ht="25" customHeight="1" x14ac:dyDescent="0.2">
      <c r="B8" s="248" t="str">
        <f ca="1">IF(AQ8="個人","○","")</f>
        <v/>
      </c>
      <c r="C8" s="250"/>
      <c r="D8" s="285" t="s">
        <v>44</v>
      </c>
      <c r="E8" s="283"/>
      <c r="F8" s="283"/>
      <c r="G8" s="283"/>
      <c r="H8" s="283"/>
      <c r="I8" s="283"/>
      <c r="J8" s="283"/>
      <c r="K8" s="283"/>
      <c r="L8" s="283"/>
      <c r="M8" s="283"/>
      <c r="N8" s="283"/>
      <c r="O8" s="283"/>
      <c r="P8" s="283"/>
      <c r="Q8" s="283"/>
      <c r="R8" s="283"/>
      <c r="S8" s="283"/>
      <c r="T8" s="283"/>
      <c r="U8" s="283"/>
      <c r="V8" s="283"/>
      <c r="W8" s="283"/>
      <c r="X8" s="283"/>
      <c r="Y8" s="283"/>
      <c r="Z8" s="283"/>
      <c r="AA8" s="283"/>
      <c r="AB8" s="283"/>
      <c r="AC8" s="284"/>
      <c r="AD8" s="285" t="s">
        <v>51</v>
      </c>
      <c r="AE8" s="283"/>
      <c r="AF8" s="283"/>
      <c r="AG8" s="283"/>
      <c r="AH8" s="283"/>
      <c r="AI8" s="283"/>
      <c r="AJ8" s="283"/>
      <c r="AK8" s="283"/>
      <c r="AL8" s="283"/>
      <c r="AM8" s="283"/>
      <c r="AN8" s="283"/>
      <c r="AO8" s="284"/>
      <c r="AQ8" s="2" t="str">
        <f ca="1">IF(入力!D3="",様式14!$AQ$5&amp;様式14!$AR$5&amp;ROW(入力!D3)&amp;" 未入力",入力!D3)</f>
        <v>入力D3 未入力</v>
      </c>
    </row>
    <row r="9" spans="1:43" ht="25" customHeight="1" x14ac:dyDescent="0.2">
      <c r="B9" s="248" t="str">
        <f ca="1">IF(AQ9="一般社団法人","○","")</f>
        <v/>
      </c>
      <c r="C9" s="250"/>
      <c r="D9" s="285" t="s">
        <v>45</v>
      </c>
      <c r="E9" s="283"/>
      <c r="F9" s="283"/>
      <c r="G9" s="283"/>
      <c r="H9" s="283"/>
      <c r="I9" s="283"/>
      <c r="J9" s="283"/>
      <c r="K9" s="283"/>
      <c r="L9" s="283"/>
      <c r="M9" s="283"/>
      <c r="N9" s="283"/>
      <c r="O9" s="283"/>
      <c r="P9" s="283"/>
      <c r="Q9" s="283"/>
      <c r="R9" s="283"/>
      <c r="S9" s="283"/>
      <c r="T9" s="283"/>
      <c r="U9" s="283"/>
      <c r="V9" s="283"/>
      <c r="W9" s="283"/>
      <c r="X9" s="283"/>
      <c r="Y9" s="283"/>
      <c r="Z9" s="283"/>
      <c r="AA9" s="283"/>
      <c r="AB9" s="283"/>
      <c r="AC9" s="284"/>
      <c r="AD9" s="285" t="s">
        <v>52</v>
      </c>
      <c r="AE9" s="283"/>
      <c r="AF9" s="283"/>
      <c r="AG9" s="283"/>
      <c r="AH9" s="283"/>
      <c r="AI9" s="283"/>
      <c r="AJ9" s="283"/>
      <c r="AK9" s="283"/>
      <c r="AL9" s="283"/>
      <c r="AM9" s="283"/>
      <c r="AN9" s="283"/>
      <c r="AO9" s="284"/>
      <c r="AQ9" s="2" t="str">
        <f ca="1">IF(AQ8="個人","",IF(入力!D4="",様式14!$AQ$5&amp;様式14!$AR$5&amp;ROW(入力!D4)&amp;" 未入力",入力!D4))</f>
        <v>入力D4 未入力</v>
      </c>
    </row>
    <row r="10" spans="1:43" ht="25" customHeight="1" x14ac:dyDescent="0.2">
      <c r="B10" s="248" t="str">
        <f ca="1">IF(AQ9="株式会社、有限会社","○","")</f>
        <v/>
      </c>
      <c r="C10" s="250"/>
      <c r="D10" s="285" t="s">
        <v>46</v>
      </c>
      <c r="E10" s="283"/>
      <c r="F10" s="283"/>
      <c r="G10" s="283"/>
      <c r="H10" s="283"/>
      <c r="I10" s="283"/>
      <c r="J10" s="283"/>
      <c r="K10" s="283"/>
      <c r="L10" s="283"/>
      <c r="M10" s="283"/>
      <c r="N10" s="283"/>
      <c r="O10" s="283"/>
      <c r="P10" s="283"/>
      <c r="Q10" s="283"/>
      <c r="R10" s="283"/>
      <c r="S10" s="283"/>
      <c r="T10" s="283"/>
      <c r="U10" s="283"/>
      <c r="V10" s="283"/>
      <c r="W10" s="283"/>
      <c r="X10" s="283"/>
      <c r="Y10" s="283"/>
      <c r="Z10" s="283"/>
      <c r="AA10" s="283"/>
      <c r="AB10" s="283"/>
      <c r="AC10" s="284"/>
      <c r="AD10" s="285" t="s">
        <v>53</v>
      </c>
      <c r="AE10" s="283"/>
      <c r="AF10" s="283"/>
      <c r="AG10" s="283"/>
      <c r="AH10" s="283"/>
      <c r="AI10" s="283"/>
      <c r="AJ10" s="283"/>
      <c r="AK10" s="283"/>
      <c r="AL10" s="283"/>
      <c r="AM10" s="283"/>
      <c r="AN10" s="283"/>
      <c r="AO10" s="284"/>
    </row>
    <row r="11" spans="1:43" ht="25" customHeight="1" x14ac:dyDescent="0.2">
      <c r="B11" s="248" t="str">
        <f ca="1">IF(AQ9="合名会社、合資会社、合同会社","○","")</f>
        <v/>
      </c>
      <c r="C11" s="250"/>
      <c r="D11" s="285" t="s">
        <v>47</v>
      </c>
      <c r="E11" s="283"/>
      <c r="F11" s="283"/>
      <c r="G11" s="283"/>
      <c r="H11" s="283"/>
      <c r="I11" s="283"/>
      <c r="J11" s="283"/>
      <c r="K11" s="283"/>
      <c r="L11" s="283"/>
      <c r="M11" s="283"/>
      <c r="N11" s="283"/>
      <c r="O11" s="283"/>
      <c r="P11" s="283"/>
      <c r="Q11" s="283"/>
      <c r="R11" s="283"/>
      <c r="S11" s="283"/>
      <c r="T11" s="283"/>
      <c r="U11" s="283"/>
      <c r="V11" s="283"/>
      <c r="W11" s="283"/>
      <c r="X11" s="283"/>
      <c r="Y11" s="283"/>
      <c r="Z11" s="283"/>
      <c r="AA11" s="283"/>
      <c r="AB11" s="283"/>
      <c r="AC11" s="284"/>
      <c r="AD11" s="285" t="s">
        <v>52</v>
      </c>
      <c r="AE11" s="283"/>
      <c r="AF11" s="283"/>
      <c r="AG11" s="283"/>
      <c r="AH11" s="283"/>
      <c r="AI11" s="283"/>
      <c r="AJ11" s="283"/>
      <c r="AK11" s="283"/>
      <c r="AL11" s="283"/>
      <c r="AM11" s="283"/>
      <c r="AN11" s="283"/>
      <c r="AO11" s="284"/>
    </row>
    <row r="12" spans="1:43" ht="25" customHeight="1" x14ac:dyDescent="0.2">
      <c r="B12" s="248" t="str">
        <f ca="1">IF(AQ9="事業協同組合、事業協同小組合、企業組合、農業協同組合","○","")</f>
        <v/>
      </c>
      <c r="C12" s="250"/>
      <c r="D12" s="285" t="s">
        <v>48</v>
      </c>
      <c r="E12" s="283"/>
      <c r="F12" s="283"/>
      <c r="G12" s="283"/>
      <c r="H12" s="283"/>
      <c r="I12" s="283"/>
      <c r="J12" s="283"/>
      <c r="K12" s="283"/>
      <c r="L12" s="283"/>
      <c r="M12" s="283"/>
      <c r="N12" s="283"/>
      <c r="O12" s="283"/>
      <c r="P12" s="283"/>
      <c r="Q12" s="283"/>
      <c r="R12" s="283"/>
      <c r="S12" s="283"/>
      <c r="T12" s="283"/>
      <c r="U12" s="283"/>
      <c r="V12" s="283"/>
      <c r="W12" s="283"/>
      <c r="X12" s="283"/>
      <c r="Y12" s="283"/>
      <c r="Z12" s="283"/>
      <c r="AA12" s="283"/>
      <c r="AB12" s="283"/>
      <c r="AC12" s="284"/>
      <c r="AD12" s="285" t="s">
        <v>54</v>
      </c>
      <c r="AE12" s="283"/>
      <c r="AF12" s="283"/>
      <c r="AG12" s="283"/>
      <c r="AH12" s="283"/>
      <c r="AI12" s="283"/>
      <c r="AJ12" s="283"/>
      <c r="AK12" s="283"/>
      <c r="AL12" s="283"/>
      <c r="AM12" s="283"/>
      <c r="AN12" s="283"/>
      <c r="AO12" s="284"/>
    </row>
    <row r="13" spans="1:43" x14ac:dyDescent="0.2">
      <c r="B13" s="248" t="str">
        <f ca="1">IF(AQ9="協同組合連合会、農業協同組合連合会","○","")</f>
        <v/>
      </c>
      <c r="C13" s="250"/>
      <c r="D13" s="285" t="s">
        <v>49</v>
      </c>
      <c r="E13" s="283"/>
      <c r="F13" s="283"/>
      <c r="G13" s="283"/>
      <c r="H13" s="283"/>
      <c r="I13" s="283"/>
      <c r="J13" s="283"/>
      <c r="K13" s="283"/>
      <c r="L13" s="283"/>
      <c r="M13" s="283"/>
      <c r="N13" s="283"/>
      <c r="O13" s="283"/>
      <c r="P13" s="283"/>
      <c r="Q13" s="283"/>
      <c r="R13" s="283"/>
      <c r="S13" s="283"/>
      <c r="T13" s="283"/>
      <c r="U13" s="283"/>
      <c r="V13" s="283"/>
      <c r="W13" s="283"/>
      <c r="X13" s="283"/>
      <c r="Y13" s="283"/>
      <c r="Z13" s="283"/>
      <c r="AA13" s="283"/>
      <c r="AB13" s="283"/>
      <c r="AC13" s="284"/>
      <c r="AD13" s="287" t="s">
        <v>55</v>
      </c>
      <c r="AE13" s="288"/>
      <c r="AF13" s="288"/>
      <c r="AG13" s="288"/>
      <c r="AH13" s="288"/>
      <c r="AI13" s="288"/>
      <c r="AJ13" s="288"/>
      <c r="AK13" s="288"/>
      <c r="AL13" s="288"/>
      <c r="AM13" s="288"/>
      <c r="AN13" s="288"/>
      <c r="AO13" s="289"/>
    </row>
    <row r="14" spans="1:43" x14ac:dyDescent="0.2">
      <c r="B14" s="248" t="str">
        <f>IF(入力!D$3="個人","○","")</f>
        <v/>
      </c>
      <c r="C14" s="250"/>
      <c r="D14" s="285"/>
      <c r="E14" s="283"/>
      <c r="F14" s="283"/>
      <c r="G14" s="283"/>
      <c r="H14" s="283"/>
      <c r="I14" s="283"/>
      <c r="J14" s="283"/>
      <c r="K14" s="283"/>
      <c r="L14" s="283"/>
      <c r="M14" s="283"/>
      <c r="N14" s="283"/>
      <c r="O14" s="283"/>
      <c r="P14" s="283"/>
      <c r="Q14" s="283"/>
      <c r="R14" s="283"/>
      <c r="S14" s="283"/>
      <c r="T14" s="283"/>
      <c r="U14" s="283"/>
      <c r="V14" s="283"/>
      <c r="W14" s="283"/>
      <c r="X14" s="283"/>
      <c r="Y14" s="283"/>
      <c r="Z14" s="283"/>
      <c r="AA14" s="283"/>
      <c r="AB14" s="283"/>
      <c r="AC14" s="284"/>
      <c r="AD14" s="280" t="s">
        <v>60</v>
      </c>
      <c r="AE14" s="281"/>
      <c r="AF14" s="281"/>
      <c r="AG14" s="281"/>
      <c r="AH14" s="281"/>
      <c r="AI14" s="281"/>
      <c r="AJ14" s="281"/>
      <c r="AK14" s="281"/>
      <c r="AL14" s="281"/>
      <c r="AM14" s="281"/>
      <c r="AN14" s="281"/>
      <c r="AO14" s="282"/>
    </row>
    <row r="15" spans="1:43" ht="13" customHeight="1" x14ac:dyDescent="0.2">
      <c r="B15" s="248" t="str">
        <f ca="1">IF(AQ9="その他の法人","○","")</f>
        <v/>
      </c>
      <c r="C15" s="250"/>
      <c r="D15" s="283" t="s">
        <v>50</v>
      </c>
      <c r="E15" s="283"/>
      <c r="F15" s="283"/>
      <c r="G15" s="283"/>
      <c r="H15" s="283"/>
      <c r="I15" s="283"/>
      <c r="J15" s="283"/>
      <c r="K15" s="283"/>
      <c r="L15" s="283"/>
      <c r="M15" s="283"/>
      <c r="N15" s="283"/>
      <c r="O15" s="283"/>
      <c r="P15" s="283"/>
      <c r="Q15" s="283"/>
      <c r="R15" s="283"/>
      <c r="S15" s="283"/>
      <c r="T15" s="283"/>
      <c r="U15" s="283"/>
      <c r="V15" s="283"/>
      <c r="W15" s="283"/>
      <c r="X15" s="283"/>
      <c r="Y15" s="283"/>
      <c r="Z15" s="283"/>
      <c r="AA15" s="283"/>
      <c r="AB15" s="283"/>
      <c r="AC15" s="284"/>
      <c r="AD15" s="287" t="s">
        <v>56</v>
      </c>
      <c r="AE15" s="288"/>
      <c r="AF15" s="288"/>
      <c r="AG15" s="288"/>
      <c r="AH15" s="288"/>
      <c r="AI15" s="288"/>
      <c r="AJ15" s="288"/>
      <c r="AK15" s="288"/>
      <c r="AL15" s="288"/>
      <c r="AM15" s="288"/>
      <c r="AN15" s="288"/>
      <c r="AO15" s="289"/>
    </row>
    <row r="16" spans="1:43" x14ac:dyDescent="0.2">
      <c r="B16" s="248" t="str">
        <f>IF(入力!D$3="個人","○","")</f>
        <v/>
      </c>
      <c r="C16" s="250"/>
      <c r="D16" s="283"/>
      <c r="E16" s="283"/>
      <c r="F16" s="283"/>
      <c r="G16" s="283"/>
      <c r="H16" s="283"/>
      <c r="I16" s="283"/>
      <c r="J16" s="283"/>
      <c r="K16" s="283"/>
      <c r="L16" s="283"/>
      <c r="M16" s="283"/>
      <c r="N16" s="283"/>
      <c r="O16" s="283"/>
      <c r="P16" s="283"/>
      <c r="Q16" s="283"/>
      <c r="R16" s="283"/>
      <c r="S16" s="283"/>
      <c r="T16" s="283"/>
      <c r="U16" s="283"/>
      <c r="V16" s="283"/>
      <c r="W16" s="283"/>
      <c r="X16" s="283"/>
      <c r="Y16" s="283"/>
      <c r="Z16" s="283"/>
      <c r="AA16" s="283"/>
      <c r="AB16" s="283"/>
      <c r="AC16" s="284"/>
      <c r="AD16" s="280" t="s">
        <v>61</v>
      </c>
      <c r="AE16" s="281"/>
      <c r="AF16" s="281"/>
      <c r="AG16" s="281"/>
      <c r="AH16" s="281"/>
      <c r="AI16" s="281"/>
      <c r="AJ16" s="281"/>
      <c r="AK16" s="281"/>
      <c r="AL16" s="281"/>
      <c r="AM16" s="281"/>
      <c r="AN16" s="281"/>
      <c r="AO16" s="282"/>
    </row>
    <row r="17" spans="1:43" ht="15" customHeight="1" x14ac:dyDescent="0.2">
      <c r="A17" s="193" t="s">
        <v>130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c r="AL17" s="194"/>
      <c r="AM17" s="194"/>
      <c r="AN17" s="194"/>
      <c r="AO17" s="194"/>
    </row>
    <row r="18" spans="1:43" ht="15" customHeight="1" x14ac:dyDescent="0.2">
      <c r="A18" s="193" t="s">
        <v>131</v>
      </c>
      <c r="B18" s="194"/>
      <c r="C18" s="194"/>
      <c r="D18" s="194"/>
      <c r="E18" s="194"/>
      <c r="F18" s="194"/>
      <c r="G18" s="194"/>
      <c r="H18" s="194"/>
      <c r="I18" s="194"/>
      <c r="J18" s="194"/>
      <c r="K18" s="194"/>
      <c r="L18" s="194"/>
      <c r="M18" s="194"/>
      <c r="N18" s="194"/>
      <c r="O18" s="194"/>
      <c r="P18" s="194"/>
      <c r="Q18" s="194"/>
      <c r="R18" s="194"/>
      <c r="S18" s="194"/>
      <c r="T18" s="194"/>
      <c r="U18" s="194"/>
      <c r="V18" s="194"/>
      <c r="W18" s="194"/>
      <c r="X18" s="194"/>
      <c r="Y18" s="194"/>
      <c r="Z18" s="194"/>
      <c r="AA18" s="194"/>
      <c r="AB18" s="194"/>
      <c r="AC18" s="194"/>
      <c r="AD18" s="194"/>
      <c r="AE18" s="194"/>
      <c r="AF18" s="194"/>
      <c r="AG18" s="194"/>
      <c r="AH18" s="194"/>
      <c r="AI18" s="194"/>
      <c r="AJ18" s="194"/>
      <c r="AK18" s="194"/>
      <c r="AL18" s="194"/>
      <c r="AM18" s="194"/>
      <c r="AN18" s="194"/>
      <c r="AO18" s="194"/>
    </row>
    <row r="19" spans="1:43" ht="18.5" customHeight="1" x14ac:dyDescent="0.2">
      <c r="A19" s="193" t="str">
        <f ca="1">" (2) 液化石油ガスの一般消費者等への販売事業："&amp;IF(COUNTIF(AQ19,"*行っている*"),"■","□")&amp;"あり　"&amp;IF(COUNTIF(AQ19,"*行っていない*"),"■","□")&amp;"なし"</f>
        <v xml:space="preserve"> (2) 液化石油ガスの一般消費者等への販売事業：□あり　□なし</v>
      </c>
      <c r="B19" s="194"/>
      <c r="C19" s="194"/>
      <c r="D19" s="194"/>
      <c r="E19" s="194"/>
      <c r="F19" s="194"/>
      <c r="G19" s="194"/>
      <c r="H19" s="194"/>
      <c r="I19" s="194"/>
      <c r="J19" s="194"/>
      <c r="K19" s="194"/>
      <c r="L19" s="194"/>
      <c r="M19" s="194"/>
      <c r="N19" s="194"/>
      <c r="O19" s="194"/>
      <c r="P19" s="194"/>
      <c r="Q19" s="194"/>
      <c r="R19" s="194"/>
      <c r="S19" s="194"/>
      <c r="T19" s="194"/>
      <c r="U19" s="194"/>
      <c r="V19" s="194"/>
      <c r="W19" s="194"/>
      <c r="X19" s="194"/>
      <c r="Y19" s="194"/>
      <c r="Z19" s="194"/>
      <c r="AA19" s="194"/>
      <c r="AB19" s="194"/>
      <c r="AC19" s="194"/>
      <c r="AD19" s="194"/>
      <c r="AE19" s="194"/>
      <c r="AF19" s="194"/>
      <c r="AG19" s="194"/>
      <c r="AH19" s="194"/>
      <c r="AI19" s="194"/>
      <c r="AJ19" s="194"/>
      <c r="AK19" s="194"/>
      <c r="AL19" s="194"/>
      <c r="AM19" s="194"/>
      <c r="AN19" s="194"/>
      <c r="AO19" s="194"/>
      <c r="AQ19" s="2" t="str">
        <f ca="1">IF(入力!D50="",様式14!$AQ$5&amp;様式14!$AR$5&amp;ROW(入力!D50)&amp;" 未入力",入力!D50)</f>
        <v>入力D50 未入力</v>
      </c>
    </row>
    <row r="20" spans="1:43" ht="18.5" customHeight="1" x14ac:dyDescent="0.2">
      <c r="A20" s="193" t="str">
        <f ca="1">"   ① 滋賀県外の販売所："&amp;IF(COUNTIF(AQ20,"*ある*"),"■","□")&amp;"あり　"&amp;IF(OR(AQ20="",COUNTIF(AQ20,"*ない*")),"■","□")&amp;"なし"</f>
        <v xml:space="preserve">   ① 滋賀県外の販売所：□あり　□なし</v>
      </c>
      <c r="B20" s="194"/>
      <c r="C20" s="194"/>
      <c r="D20" s="194"/>
      <c r="E20" s="194"/>
      <c r="F20" s="194"/>
      <c r="G20" s="194"/>
      <c r="H20" s="194"/>
      <c r="I20" s="194"/>
      <c r="J20" s="194"/>
      <c r="K20" s="194"/>
      <c r="L20" s="194"/>
      <c r="M20" s="194"/>
      <c r="N20" s="194"/>
      <c r="O20" s="194"/>
      <c r="P20" s="194"/>
      <c r="Q20" s="194"/>
      <c r="R20" s="194"/>
      <c r="S20" s="194"/>
      <c r="T20" s="194"/>
      <c r="U20" s="194"/>
      <c r="V20" s="194"/>
      <c r="W20" s="194"/>
      <c r="X20" s="194"/>
      <c r="Y20" s="194"/>
      <c r="Z20" s="194"/>
      <c r="AA20" s="194"/>
      <c r="AB20" s="194"/>
      <c r="AC20" s="194"/>
      <c r="AD20" s="194"/>
      <c r="AE20" s="194"/>
      <c r="AF20" s="194"/>
      <c r="AG20" s="194"/>
      <c r="AH20" s="194"/>
      <c r="AI20" s="194"/>
      <c r="AJ20" s="194"/>
      <c r="AK20" s="194"/>
      <c r="AL20" s="194"/>
      <c r="AM20" s="194"/>
      <c r="AN20" s="194"/>
      <c r="AO20" s="194"/>
      <c r="AQ20" s="2" t="str">
        <f ca="1">IF(COUNTIF(AQ19,"*いない*"),"",IF(入力!D51="",様式14!$AQ$5&amp;様式14!$AR$5&amp;ROW(入力!D51)&amp;" 未入力",入力!D51))</f>
        <v>入力D51 未入力</v>
      </c>
    </row>
    <row r="21" spans="1:43" ht="18.5" customHeight="1" x14ac:dyDescent="0.2">
      <c r="A21" s="193" t="e">
        <f ca="1">"   ② 申請時に実際に販売している一般消費者等の数： "&amp;FIXED(AQ21,0)&amp;" 戸"</f>
        <v>#VALUE!</v>
      </c>
      <c r="B21" s="194"/>
      <c r="C21" s="194"/>
      <c r="D21" s="194"/>
      <c r="E21" s="194"/>
      <c r="F21" s="194"/>
      <c r="G21" s="194"/>
      <c r="H21" s="194"/>
      <c r="I21" s="194"/>
      <c r="J21" s="194"/>
      <c r="K21" s="194"/>
      <c r="L21" s="194"/>
      <c r="M21" s="194"/>
      <c r="N21" s="194"/>
      <c r="O21" s="194"/>
      <c r="P21" s="194"/>
      <c r="Q21" s="194"/>
      <c r="R21" s="194"/>
      <c r="S21" s="194"/>
      <c r="T21" s="194"/>
      <c r="U21" s="194"/>
      <c r="V21" s="194"/>
      <c r="W21" s="194"/>
      <c r="X21" s="194"/>
      <c r="Y21" s="194"/>
      <c r="Z21" s="194"/>
      <c r="AA21" s="194"/>
      <c r="AB21" s="194"/>
      <c r="AC21" s="194"/>
      <c r="AD21" s="194"/>
      <c r="AE21" s="194"/>
      <c r="AF21" s="194"/>
      <c r="AG21" s="194"/>
      <c r="AH21" s="194"/>
      <c r="AI21" s="194"/>
      <c r="AJ21" s="194"/>
      <c r="AK21" s="194"/>
      <c r="AL21" s="194"/>
      <c r="AM21" s="194"/>
      <c r="AN21" s="194"/>
      <c r="AO21" s="194"/>
      <c r="AQ21" s="2" t="str">
        <f ca="1">IF(COUNTIF(AQ19,"*いない*"),0,IF(入力!D52="",様式14!$AQ$5&amp;様式14!$AR$5&amp;ROW(入力!D52)&amp;" 未入力",入力!D52))</f>
        <v>入力D52 未入力</v>
      </c>
    </row>
    <row r="22" spans="1:43" ht="13" x14ac:dyDescent="0.2">
      <c r="A22" s="276" t="s">
        <v>476</v>
      </c>
      <c r="B22" s="277"/>
      <c r="C22" s="277"/>
      <c r="D22" s="277"/>
      <c r="E22" s="277"/>
      <c r="F22" s="277"/>
      <c r="G22" s="277"/>
      <c r="H22" s="277"/>
      <c r="I22" s="277"/>
      <c r="J22" s="277"/>
      <c r="K22" s="277"/>
      <c r="L22" s="277"/>
      <c r="M22" s="277"/>
      <c r="N22" s="277"/>
      <c r="O22" s="277"/>
      <c r="P22" s="277"/>
      <c r="Q22" s="277"/>
      <c r="R22" s="277"/>
      <c r="S22" s="277"/>
      <c r="T22" s="277"/>
      <c r="U22" s="277"/>
      <c r="V22" s="277"/>
      <c r="W22" s="277"/>
      <c r="X22" s="277"/>
      <c r="Y22" s="277"/>
      <c r="Z22" s="277"/>
      <c r="AA22" s="277"/>
      <c r="AB22" s="277"/>
      <c r="AC22" s="277"/>
      <c r="AD22" s="277"/>
      <c r="AE22" s="277"/>
      <c r="AF22" s="277"/>
      <c r="AG22" s="277"/>
      <c r="AH22" s="277"/>
      <c r="AI22" s="277"/>
      <c r="AJ22" s="277"/>
      <c r="AK22" s="277"/>
      <c r="AL22" s="277"/>
      <c r="AM22" s="277"/>
      <c r="AN22" s="277"/>
      <c r="AO22" s="277"/>
      <c r="AQ22" s="2" t="str">
        <f ca="1">IF(入力!D8="",様式14!$AQ$5&amp;様式14!$AR$5&amp;ROW(入力!D8)&amp;" 未入力",入力!D8)</f>
        <v>入力D8 未入力</v>
      </c>
    </row>
    <row r="23" spans="1:43" ht="13" x14ac:dyDescent="0.2">
      <c r="A23" s="278" t="s">
        <v>477</v>
      </c>
      <c r="B23" s="279"/>
      <c r="C23" s="279"/>
      <c r="D23" s="279"/>
      <c r="E23" s="279"/>
      <c r="F23" s="279"/>
      <c r="G23" s="279"/>
      <c r="H23" s="279"/>
      <c r="I23" s="279"/>
      <c r="J23" s="279"/>
      <c r="K23" s="279"/>
      <c r="L23" s="279"/>
      <c r="M23" s="279"/>
      <c r="N23" s="279"/>
      <c r="O23" s="279"/>
      <c r="P23" s="279"/>
      <c r="Q23" s="279"/>
      <c r="R23" s="279"/>
      <c r="S23" s="279"/>
      <c r="T23" s="279"/>
      <c r="U23" s="279"/>
      <c r="V23" s="279"/>
      <c r="W23" s="279"/>
      <c r="X23" s="279"/>
      <c r="Y23" s="279"/>
      <c r="Z23" s="279"/>
      <c r="AA23" s="279"/>
      <c r="AB23" s="279"/>
      <c r="AC23" s="279"/>
      <c r="AD23" s="279"/>
      <c r="AE23" s="279"/>
      <c r="AF23" s="279"/>
      <c r="AG23" s="279"/>
      <c r="AH23" s="279"/>
      <c r="AI23" s="279"/>
      <c r="AJ23" s="279"/>
      <c r="AK23" s="279"/>
      <c r="AL23" s="279"/>
      <c r="AM23" s="279"/>
      <c r="AN23" s="279"/>
      <c r="AO23" s="279"/>
    </row>
    <row r="24" spans="1:43" ht="18.5" customHeight="1" x14ac:dyDescent="0.2"/>
    <row r="25" spans="1:43" ht="18.5" customHeight="1" x14ac:dyDescent="0.2">
      <c r="A25" s="291" t="s">
        <v>57</v>
      </c>
      <c r="B25" s="194"/>
      <c r="C25" s="194"/>
      <c r="D25" s="194"/>
      <c r="E25" s="194"/>
      <c r="F25" s="194"/>
      <c r="G25" s="194"/>
      <c r="H25" s="194"/>
      <c r="I25" s="194"/>
      <c r="J25" s="194"/>
      <c r="K25" s="194"/>
      <c r="L25" s="194"/>
      <c r="M25" s="194"/>
      <c r="N25" s="194"/>
      <c r="O25" s="194"/>
      <c r="P25" s="194"/>
      <c r="Q25" s="194"/>
      <c r="R25" s="194"/>
      <c r="S25" s="194"/>
      <c r="T25" s="194"/>
      <c r="U25" s="194"/>
      <c r="V25" s="194"/>
      <c r="W25" s="194"/>
      <c r="X25" s="194"/>
      <c r="Y25" s="194"/>
      <c r="Z25" s="194"/>
      <c r="AA25" s="194"/>
      <c r="AB25" s="194"/>
      <c r="AC25" s="194"/>
      <c r="AD25" s="194"/>
      <c r="AE25" s="194"/>
      <c r="AF25" s="194"/>
      <c r="AG25" s="194"/>
      <c r="AH25" s="194"/>
      <c r="AI25" s="194"/>
      <c r="AJ25" s="194"/>
      <c r="AK25" s="194"/>
      <c r="AL25" s="194"/>
      <c r="AM25" s="194"/>
      <c r="AN25" s="194"/>
      <c r="AO25" s="194"/>
    </row>
    <row r="26" spans="1:43" ht="18.5" customHeight="1" x14ac:dyDescent="0.2">
      <c r="A26" s="193" t="str">
        <f ca="1">" (1) 自社が販売する一般消費者等への保安業務："&amp;IF(COUNTIF(AQ26,"*行う*"),"■","□")&amp;"あり　"&amp;IF(OR(COUNTIF(AQ19,"*行っていない*"),COUNTIF(AQ26,"*行わない*")),"■","□")&amp;"なし"</f>
        <v xml:space="preserve"> (1) 自社が販売する一般消費者等への保安業務：□あり　□なし</v>
      </c>
      <c r="B26" s="194"/>
      <c r="C26" s="194"/>
      <c r="D26" s="194"/>
      <c r="E26" s="194"/>
      <c r="F26" s="194"/>
      <c r="G26" s="194"/>
      <c r="H26" s="194"/>
      <c r="I26" s="194"/>
      <c r="J26" s="194"/>
      <c r="K26" s="194"/>
      <c r="L26" s="194"/>
      <c r="M26" s="194"/>
      <c r="N26" s="194"/>
      <c r="O26" s="194"/>
      <c r="P26" s="194"/>
      <c r="Q26" s="194"/>
      <c r="R26" s="194"/>
      <c r="S26" s="194"/>
      <c r="T26" s="194"/>
      <c r="U26" s="194"/>
      <c r="V26" s="194"/>
      <c r="W26" s="194"/>
      <c r="X26" s="194"/>
      <c r="Y26" s="194"/>
      <c r="Z26" s="194"/>
      <c r="AA26" s="194"/>
      <c r="AB26" s="194"/>
      <c r="AC26" s="194"/>
      <c r="AD26" s="194"/>
      <c r="AE26" s="194"/>
      <c r="AF26" s="194"/>
      <c r="AG26" s="194"/>
      <c r="AH26" s="194"/>
      <c r="AI26" s="194"/>
      <c r="AJ26" s="194"/>
      <c r="AK26" s="194"/>
      <c r="AL26" s="194"/>
      <c r="AM26" s="194"/>
      <c r="AN26" s="194"/>
      <c r="AO26" s="194"/>
      <c r="AQ26" s="2" t="str">
        <f ca="1">IF(COUNTIF(AQ19,"*いない*"),"",IF(入力!D54="",様式14!$AQ$5&amp;様式14!$AR$5&amp;ROW(入力!D54)&amp;" 未入力",入力!D54))</f>
        <v>入力D54 未入力</v>
      </c>
    </row>
    <row r="27" spans="1:43" ht="18.5" customHeight="1" x14ac:dyDescent="0.2">
      <c r="A27" s="193" t="str">
        <f ca="1">" (2) 他の液化石油ガス販売事業者から委託を受ける保安業務："&amp;IF(COUNTIF(AQ27,"*受託する*"),"■","□")&amp;"あり　"&amp;IF(COUNTIF(AQ27,"*受けない*"),"■","□")&amp;"なし"</f>
        <v xml:space="preserve"> (2) 他の液化石油ガス販売事業者から委託を受ける保安業務：□あり　□なし</v>
      </c>
      <c r="B27" s="194"/>
      <c r="C27" s="194"/>
      <c r="D27" s="194"/>
      <c r="E27" s="194"/>
      <c r="F27" s="194"/>
      <c r="G27" s="194"/>
      <c r="H27" s="194"/>
      <c r="I27" s="194"/>
      <c r="J27" s="194"/>
      <c r="K27" s="194"/>
      <c r="L27" s="194"/>
      <c r="M27" s="194"/>
      <c r="N27" s="194"/>
      <c r="O27" s="194"/>
      <c r="P27" s="194"/>
      <c r="Q27" s="194"/>
      <c r="R27" s="194"/>
      <c r="S27" s="194"/>
      <c r="T27" s="194"/>
      <c r="U27" s="194"/>
      <c r="V27" s="194"/>
      <c r="W27" s="194"/>
      <c r="X27" s="194"/>
      <c r="Y27" s="194"/>
      <c r="Z27" s="194"/>
      <c r="AA27" s="194"/>
      <c r="AB27" s="194"/>
      <c r="AC27" s="194"/>
      <c r="AD27" s="194"/>
      <c r="AE27" s="194"/>
      <c r="AF27" s="194"/>
      <c r="AG27" s="194"/>
      <c r="AH27" s="194"/>
      <c r="AI27" s="194"/>
      <c r="AJ27" s="194"/>
      <c r="AK27" s="194"/>
      <c r="AL27" s="194"/>
      <c r="AM27" s="194"/>
      <c r="AN27" s="194"/>
      <c r="AO27" s="194"/>
      <c r="AQ27" s="2" t="str">
        <f ca="1">IF(入力!D55="",様式14!$AQ$5&amp;様式14!$AR$5&amp;ROW(入力!D55)&amp;" 未入力",入力!D55)</f>
        <v>入力D55 未入力</v>
      </c>
    </row>
    <row r="28" spans="1:43" ht="18.5" customHeight="1" x14ac:dyDescent="0.2">
      <c r="A28" s="193" t="s">
        <v>475</v>
      </c>
      <c r="B28" s="194"/>
      <c r="C28" s="194"/>
      <c r="D28" s="194"/>
      <c r="E28" s="194"/>
      <c r="F28" s="194"/>
      <c r="G28" s="194"/>
      <c r="H28" s="194"/>
      <c r="I28" s="194"/>
      <c r="J28" s="194"/>
      <c r="K28" s="194"/>
      <c r="L28" s="194"/>
      <c r="M28" s="194"/>
      <c r="N28" s="194"/>
      <c r="O28" s="194"/>
      <c r="P28" s="194"/>
      <c r="Q28" s="194"/>
      <c r="R28" s="194"/>
      <c r="S28" s="194"/>
      <c r="T28" s="194"/>
      <c r="U28" s="194"/>
      <c r="V28" s="194"/>
      <c r="W28" s="194"/>
      <c r="X28" s="194"/>
      <c r="Y28" s="194"/>
      <c r="Z28" s="194"/>
      <c r="AA28" s="194"/>
      <c r="AB28" s="194"/>
      <c r="AC28" s="194"/>
      <c r="AD28" s="194"/>
      <c r="AE28" s="194"/>
      <c r="AF28" s="194"/>
      <c r="AG28" s="194"/>
      <c r="AH28" s="194"/>
      <c r="AI28" s="194"/>
      <c r="AJ28" s="194"/>
      <c r="AK28" s="194"/>
      <c r="AL28" s="194"/>
      <c r="AM28" s="194"/>
      <c r="AN28" s="194"/>
      <c r="AO28" s="194"/>
    </row>
    <row r="29" spans="1:43" ht="18.5" customHeight="1" x14ac:dyDescent="0.2">
      <c r="A29" s="2" t="str">
        <f ca="1">" (3) 自社に保安業務を委託する滋賀県外の液化石油ガス販売事業者："&amp;IF(COUNTIF(AQ29,"*受託する*"),"■","□")&amp;"あり　"&amp;IF(OR(COUNTIF(AQ27,"*受けない*"),COUNTIF(AQ29,"*受けない*")),"■","□")&amp;"なし"</f>
        <v xml:space="preserve"> (3) 自社に保安業務を委託する滋賀県外の液化石油ガス販売事業者：□あり　□なし</v>
      </c>
      <c r="B29" s="116"/>
      <c r="C29" s="116"/>
      <c r="D29" s="116"/>
      <c r="E29" s="116"/>
      <c r="F29" s="116"/>
      <c r="G29" s="116"/>
      <c r="H29" s="116"/>
      <c r="I29" s="116"/>
      <c r="J29" s="116"/>
      <c r="K29" s="116"/>
      <c r="L29" s="116"/>
      <c r="M29" s="116"/>
      <c r="N29" s="116"/>
      <c r="O29" s="116"/>
      <c r="P29" s="116"/>
      <c r="Q29" s="116"/>
      <c r="R29" s="116"/>
      <c r="S29" s="116"/>
      <c r="T29" s="116"/>
      <c r="U29" s="116"/>
      <c r="V29" s="116"/>
      <c r="W29" s="116"/>
      <c r="X29" s="116"/>
      <c r="Y29" s="116"/>
      <c r="Z29" s="116"/>
      <c r="AA29" s="116"/>
      <c r="AB29" s="116"/>
      <c r="AC29" s="116"/>
      <c r="AD29" s="116"/>
      <c r="AE29" s="116"/>
      <c r="AF29" s="116"/>
      <c r="AG29" s="116"/>
      <c r="AH29" s="116"/>
      <c r="AI29" s="116"/>
      <c r="AJ29" s="116"/>
      <c r="AK29" s="116"/>
      <c r="AL29" s="116"/>
      <c r="AM29" s="116"/>
      <c r="AN29" s="116"/>
      <c r="AO29" s="116"/>
      <c r="AQ29" s="2" t="str">
        <f ca="1">IF(COUNTIF(AQ27,"*受けない*"),"",IF(入力!D56="",様式14!$AQ$5&amp;様式14!$AR$5&amp;ROW(入力!D56)&amp;" 未入力",入力!D56))</f>
        <v>入力D56 未入力</v>
      </c>
    </row>
    <row r="30" spans="1:43" ht="18.5" customHeight="1" x14ac:dyDescent="0.2"/>
    <row r="31" spans="1:43" ht="18.5" customHeight="1" x14ac:dyDescent="0.2"/>
    <row r="32" spans="1:43" ht="18.5" customHeight="1" x14ac:dyDescent="0.2">
      <c r="A32" s="114"/>
      <c r="B32" s="115"/>
      <c r="C32" s="115"/>
      <c r="D32" s="115"/>
      <c r="E32" s="115"/>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115"/>
      <c r="AK32" s="115"/>
      <c r="AL32" s="115"/>
      <c r="AM32" s="115"/>
      <c r="AN32" s="115"/>
      <c r="AO32" s="115"/>
    </row>
    <row r="33" ht="18.5" customHeight="1" x14ac:dyDescent="0.2"/>
    <row r="34" ht="18.5" customHeight="1" x14ac:dyDescent="0.2"/>
    <row r="35" ht="18.5" customHeight="1" x14ac:dyDescent="0.2"/>
    <row r="36" ht="18.5" customHeight="1" x14ac:dyDescent="0.2"/>
    <row r="37" ht="18.5" customHeight="1" x14ac:dyDescent="0.2"/>
    <row r="38" ht="18.5" customHeight="1" x14ac:dyDescent="0.2"/>
    <row r="39" ht="18.5" customHeight="1" x14ac:dyDescent="0.2"/>
    <row r="40" ht="18.5" customHeight="1" x14ac:dyDescent="0.2"/>
    <row r="41" ht="18.5" customHeight="1" x14ac:dyDescent="0.2"/>
    <row r="42" ht="18.5" customHeight="1" x14ac:dyDescent="0.2"/>
    <row r="43" ht="18.5" customHeight="1" x14ac:dyDescent="0.2"/>
    <row r="44" ht="18.5" customHeight="1" x14ac:dyDescent="0.2"/>
    <row r="45" ht="18.5" customHeight="1" x14ac:dyDescent="0.2"/>
    <row r="46" ht="18.5" customHeight="1" x14ac:dyDescent="0.2"/>
    <row r="47" ht="18.5" customHeight="1" x14ac:dyDescent="0.2"/>
    <row r="48" ht="18.5" customHeight="1" x14ac:dyDescent="0.2"/>
    <row r="49" ht="18.5" customHeight="1" x14ac:dyDescent="0.2"/>
    <row r="50" ht="18.5" customHeight="1" x14ac:dyDescent="0.2"/>
    <row r="51" ht="18.5" customHeight="1" x14ac:dyDescent="0.2"/>
    <row r="52" ht="18.5" customHeight="1" x14ac:dyDescent="0.2"/>
    <row r="53" ht="18.5" customHeight="1" x14ac:dyDescent="0.2"/>
    <row r="54" ht="18.5" customHeight="1" x14ac:dyDescent="0.2"/>
  </sheetData>
  <sheetProtection sheet="1" objects="1" scenarios="1"/>
  <mergeCells count="42">
    <mergeCell ref="A26:AO26"/>
    <mergeCell ref="A27:AO27"/>
    <mergeCell ref="A2:AO2"/>
    <mergeCell ref="A19:AO19"/>
    <mergeCell ref="A20:AO20"/>
    <mergeCell ref="A21:AO21"/>
    <mergeCell ref="A25:AO25"/>
    <mergeCell ref="AD7:AO7"/>
    <mergeCell ref="A5:AO5"/>
    <mergeCell ref="A6:AO6"/>
    <mergeCell ref="A17:AO17"/>
    <mergeCell ref="A18:AO18"/>
    <mergeCell ref="AD9:AO9"/>
    <mergeCell ref="AD8:AO8"/>
    <mergeCell ref="D12:AC12"/>
    <mergeCell ref="D11:AC11"/>
    <mergeCell ref="AD15:AO15"/>
    <mergeCell ref="AD13:AO13"/>
    <mergeCell ref="AD12:AO12"/>
    <mergeCell ref="AD11:AO11"/>
    <mergeCell ref="AD10:AO10"/>
    <mergeCell ref="D13:AC14"/>
    <mergeCell ref="A3:AO3"/>
    <mergeCell ref="D8:AC8"/>
    <mergeCell ref="D10:AC10"/>
    <mergeCell ref="D9:AC9"/>
    <mergeCell ref="A22:AO22"/>
    <mergeCell ref="A23:AO23"/>
    <mergeCell ref="A28:AO28"/>
    <mergeCell ref="I1:AO1"/>
    <mergeCell ref="AD14:AO14"/>
    <mergeCell ref="B15:C16"/>
    <mergeCell ref="D15:AC16"/>
    <mergeCell ref="AD16:AO16"/>
    <mergeCell ref="D7:AC7"/>
    <mergeCell ref="B7:C7"/>
    <mergeCell ref="B12:C12"/>
    <mergeCell ref="B11:C11"/>
    <mergeCell ref="B10:C10"/>
    <mergeCell ref="B9:C9"/>
    <mergeCell ref="B8:C8"/>
    <mergeCell ref="B13:C14"/>
  </mergeCells>
  <phoneticPr fontId="1"/>
  <conditionalFormatting sqref="I1">
    <cfRule type="expression" dxfId="104" priority="3">
      <formula>COUNTIF($I$1,"*経済産業大臣*")</formula>
    </cfRule>
    <cfRule type="expression" dxfId="103" priority="6">
      <formula>I1="未入力あり"</formula>
    </cfRule>
  </conditionalFormatting>
  <conditionalFormatting sqref="AQ1:AQ103">
    <cfRule type="expression" dxfId="102" priority="4">
      <formula>FIND("未入力",AQ1)</formula>
    </cfRule>
    <cfRule type="expression" dxfId="101" priority="5">
      <formula>_xlfn.ISFORMULA(AQ1)</formula>
    </cfRule>
  </conditionalFormatting>
  <conditionalFormatting sqref="A22:A23">
    <cfRule type="expression" dxfId="100" priority="2">
      <formula>OR(COUNTIF($AQ$19,"*いない*"),$AQ$22=1)</formula>
    </cfRule>
  </conditionalFormatting>
  <conditionalFormatting sqref="A28">
    <cfRule type="expression" dxfId="99" priority="1">
      <formula>COUNTIF($AQ$27,"*受けない*")</formula>
    </cfRule>
  </conditionalFormatting>
  <pageMargins left="0.78740157480314965" right="0.78740157480314965" top="0.59055118110236227" bottom="0.78740157480314965"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K40"/>
  <sheetViews>
    <sheetView workbookViewId="0">
      <selection activeCell="A3" sqref="A3:H3"/>
    </sheetView>
  </sheetViews>
  <sheetFormatPr defaultRowHeight="12.5" x14ac:dyDescent="0.2"/>
  <cols>
    <col min="1" max="1" width="43.36328125" style="2" customWidth="1"/>
    <col min="2" max="9" width="11.1796875" style="2" customWidth="1"/>
    <col min="10" max="16384" width="8.7265625" style="2"/>
  </cols>
  <sheetData>
    <row r="1" spans="1:11" ht="18.5" customHeight="1" x14ac:dyDescent="0.2">
      <c r="A1" s="2" t="s">
        <v>478</v>
      </c>
      <c r="B1" s="191" t="str">
        <f ca="1">IF(AND(OR(COUNTIF(K10,"*いない*"),K9=1),COUNTIF(入力!D55,"*受けない*")),"提出不要",IF(COUNTIF(K11,"*受託する*"),"経済産業大臣による認定を受けること！",IF(COUNTIF(K1:K92,"*未入力*"),"未入力あり","")))</f>
        <v>未入力あり</v>
      </c>
      <c r="C1" s="191"/>
      <c r="D1" s="191"/>
      <c r="E1" s="191"/>
      <c r="F1" s="191"/>
      <c r="G1" s="191"/>
      <c r="H1" s="191"/>
      <c r="I1" s="191"/>
    </row>
    <row r="2" spans="1:11" ht="18.5" customHeight="1" x14ac:dyDescent="0.2">
      <c r="A2" s="292" t="str">
        <f ca="1">"事業者名："&amp;K5</f>
        <v>事業者名：入力D5 未入力</v>
      </c>
      <c r="B2" s="292"/>
      <c r="C2" s="292"/>
      <c r="D2" s="292"/>
      <c r="E2" s="292"/>
      <c r="F2" s="292"/>
      <c r="G2" s="292"/>
      <c r="H2" s="292"/>
      <c r="I2" s="292"/>
    </row>
    <row r="3" spans="1:11" ht="18.5" customHeight="1" x14ac:dyDescent="0.2">
      <c r="A3" s="299" t="s">
        <v>573</v>
      </c>
      <c r="B3" s="300"/>
      <c r="C3" s="300"/>
      <c r="D3" s="300"/>
      <c r="E3" s="300"/>
      <c r="F3" s="300"/>
      <c r="G3" s="300"/>
      <c r="H3" s="300"/>
      <c r="I3" s="3" t="s">
        <v>63</v>
      </c>
    </row>
    <row r="4" spans="1:11" ht="18.5" customHeight="1" x14ac:dyDescent="0.2">
      <c r="A4" s="293" t="s">
        <v>465</v>
      </c>
      <c r="B4" s="295" t="s">
        <v>474</v>
      </c>
      <c r="C4" s="296" t="s">
        <v>473</v>
      </c>
      <c r="D4" s="297"/>
      <c r="E4" s="297"/>
      <c r="F4" s="297"/>
      <c r="G4" s="297"/>
      <c r="H4" s="297"/>
      <c r="I4" s="298"/>
    </row>
    <row r="5" spans="1:11" ht="37.5" x14ac:dyDescent="0.2">
      <c r="A5" s="294"/>
      <c r="B5" s="294"/>
      <c r="C5" s="125" t="s">
        <v>187</v>
      </c>
      <c r="D5" s="126" t="s">
        <v>574</v>
      </c>
      <c r="E5" s="126" t="s">
        <v>575</v>
      </c>
      <c r="F5" s="126" t="s">
        <v>576</v>
      </c>
      <c r="G5" s="126" t="s">
        <v>32</v>
      </c>
      <c r="H5" s="126" t="s">
        <v>471</v>
      </c>
      <c r="I5" s="127" t="s">
        <v>472</v>
      </c>
      <c r="K5" s="2" t="str">
        <f ca="1">IF(入力!D5="",様式14!$AQ$5&amp;様式14!$AR$5&amp;ROW(入力!D5)&amp;" 未入力",入力!D5)</f>
        <v>入力D5 未入力</v>
      </c>
    </row>
    <row r="6" spans="1:11" ht="18.5" customHeight="1" x14ac:dyDescent="0.2">
      <c r="A6" s="72" t="str">
        <f ca="1">IF(AND(K9=1,K6="同じ"),K5,IF(AND(K9=1,K6="別の名称"),K7,""))</f>
        <v/>
      </c>
      <c r="B6" s="128" t="str">
        <f ca="1">IF(K9=1,K12,"")</f>
        <v/>
      </c>
      <c r="C6" s="118"/>
      <c r="D6" s="119"/>
      <c r="E6" s="119"/>
      <c r="F6" s="119"/>
      <c r="G6" s="119"/>
      <c r="H6" s="119"/>
      <c r="I6" s="120"/>
      <c r="K6" s="2" t="str">
        <f ca="1">IF(入力!D9="",様式14!$AQ$5&amp;様式14!$AR$5&amp;ROW(入力!D9)&amp;" 未入力",入力!D9)</f>
        <v>入力D9 未入力</v>
      </c>
    </row>
    <row r="7" spans="1:11" ht="18.5" customHeight="1" x14ac:dyDescent="0.2">
      <c r="A7" s="72"/>
      <c r="B7" s="128"/>
      <c r="C7" s="118"/>
      <c r="D7" s="119"/>
      <c r="E7" s="119"/>
      <c r="F7" s="119"/>
      <c r="G7" s="119"/>
      <c r="H7" s="119"/>
      <c r="I7" s="120"/>
      <c r="K7" s="2" t="str">
        <f ca="1">IF(K6="同じ","",IF(入力!D10="",様式14!$AQ$5&amp;様式14!$AR$5&amp;ROW(入力!D10)&amp;" 未入力",入力!D10))</f>
        <v>入力D10 未入力</v>
      </c>
    </row>
    <row r="8" spans="1:11" ht="18.5" customHeight="1" x14ac:dyDescent="0.2">
      <c r="A8" s="72"/>
      <c r="B8" s="128"/>
      <c r="C8" s="118"/>
      <c r="D8" s="119"/>
      <c r="E8" s="119"/>
      <c r="F8" s="119"/>
      <c r="G8" s="119"/>
      <c r="H8" s="119"/>
      <c r="I8" s="120"/>
      <c r="K8" s="2" t="str">
        <f ca="1">IF(入力!D55="",様式14!$AQ$5&amp;様式14!$AR$5&amp;ROW(入力!D55)&amp;" 未入力",入力!D55)</f>
        <v>入力D55 未入力</v>
      </c>
    </row>
    <row r="9" spans="1:11" ht="18.5" customHeight="1" x14ac:dyDescent="0.2">
      <c r="A9" s="72"/>
      <c r="B9" s="128"/>
      <c r="C9" s="118"/>
      <c r="D9" s="119"/>
      <c r="E9" s="119"/>
      <c r="F9" s="119"/>
      <c r="G9" s="119"/>
      <c r="H9" s="119"/>
      <c r="I9" s="120"/>
      <c r="K9" s="2" t="str">
        <f ca="1">IF(入力!D8="",様式14!$AQ$5&amp;様式14!$AR$5&amp;ROW(入力!D8)&amp;" 未入力",入力!D8)</f>
        <v>入力D8 未入力</v>
      </c>
    </row>
    <row r="10" spans="1:11" ht="18.5" customHeight="1" x14ac:dyDescent="0.2">
      <c r="A10" s="72"/>
      <c r="B10" s="128"/>
      <c r="C10" s="118"/>
      <c r="D10" s="119"/>
      <c r="E10" s="119"/>
      <c r="F10" s="119"/>
      <c r="G10" s="119"/>
      <c r="H10" s="119"/>
      <c r="I10" s="120"/>
      <c r="K10" s="2" t="str">
        <f ca="1">IF(入力!D50="",様式14!$AQ$5&amp;様式14!$AR$5&amp;ROW(入力!D50)&amp;" 未入力",入力!D50)</f>
        <v>入力D50 未入力</v>
      </c>
    </row>
    <row r="11" spans="1:11" ht="18.5" customHeight="1" x14ac:dyDescent="0.2">
      <c r="A11" s="72"/>
      <c r="B11" s="128"/>
      <c r="C11" s="118"/>
      <c r="D11" s="119"/>
      <c r="E11" s="119"/>
      <c r="F11" s="119"/>
      <c r="G11" s="119"/>
      <c r="H11" s="119"/>
      <c r="I11" s="120"/>
      <c r="K11" s="2" t="str">
        <f ca="1">IF(COUNTIF(K8,"*受けない*"),"",IF(入力!D56="",様式14!$AQ$5&amp;様式14!$AR$5&amp;ROW(入力!D56)&amp;" 未入力",入力!D56))</f>
        <v>入力D56 未入力</v>
      </c>
    </row>
    <row r="12" spans="1:11" ht="18.5" customHeight="1" x14ac:dyDescent="0.2">
      <c r="A12" s="72"/>
      <c r="B12" s="128"/>
      <c r="C12" s="118"/>
      <c r="D12" s="119"/>
      <c r="E12" s="119"/>
      <c r="F12" s="119"/>
      <c r="G12" s="119"/>
      <c r="H12" s="119"/>
      <c r="I12" s="120"/>
      <c r="K12" s="2" t="str">
        <f ca="1">IF(COUNTIF(K10,"*いない*"),"－",IF(入力!D52="",様式14!$AQ$5&amp;様式14!$AR$5&amp;ROW(入力!D52)&amp;" 未入力",入力!D52))</f>
        <v>入力D52 未入力</v>
      </c>
    </row>
    <row r="13" spans="1:11" ht="18.5" customHeight="1" x14ac:dyDescent="0.2">
      <c r="A13" s="72"/>
      <c r="B13" s="128"/>
      <c r="C13" s="118"/>
      <c r="D13" s="119"/>
      <c r="E13" s="119"/>
      <c r="F13" s="119"/>
      <c r="G13" s="119"/>
      <c r="H13" s="119"/>
      <c r="I13" s="120"/>
    </row>
    <row r="14" spans="1:11" ht="18.5" customHeight="1" x14ac:dyDescent="0.2">
      <c r="A14" s="72"/>
      <c r="B14" s="128"/>
      <c r="C14" s="118"/>
      <c r="D14" s="119"/>
      <c r="E14" s="119"/>
      <c r="F14" s="119"/>
      <c r="G14" s="119"/>
      <c r="H14" s="119"/>
      <c r="I14" s="120"/>
    </row>
    <row r="15" spans="1:11" ht="18.5" customHeight="1" x14ac:dyDescent="0.2">
      <c r="A15" s="72"/>
      <c r="B15" s="128"/>
      <c r="C15" s="118"/>
      <c r="D15" s="119"/>
      <c r="E15" s="119"/>
      <c r="F15" s="119"/>
      <c r="G15" s="119"/>
      <c r="H15" s="119"/>
      <c r="I15" s="120"/>
    </row>
    <row r="16" spans="1:11" ht="18.5" customHeight="1" x14ac:dyDescent="0.2">
      <c r="A16" s="72"/>
      <c r="B16" s="128"/>
      <c r="C16" s="118"/>
      <c r="D16" s="119"/>
      <c r="E16" s="119"/>
      <c r="F16" s="119"/>
      <c r="G16" s="119"/>
      <c r="H16" s="119"/>
      <c r="I16" s="120"/>
    </row>
    <row r="17" spans="1:9" ht="18.5" customHeight="1" x14ac:dyDescent="0.2">
      <c r="A17" s="74"/>
      <c r="B17" s="129"/>
      <c r="C17" s="121"/>
      <c r="D17" s="122"/>
      <c r="E17" s="122"/>
      <c r="F17" s="122"/>
      <c r="G17" s="122"/>
      <c r="H17" s="122"/>
      <c r="I17" s="123"/>
    </row>
    <row r="18" spans="1:9" ht="18.5" customHeight="1" x14ac:dyDescent="0.2"/>
    <row r="19" spans="1:9" ht="18.5" customHeight="1" x14ac:dyDescent="0.2"/>
    <row r="20" spans="1:9" ht="18.5" customHeight="1" x14ac:dyDescent="0.2"/>
    <row r="21" spans="1:9" ht="18.5" customHeight="1" x14ac:dyDescent="0.2"/>
    <row r="22" spans="1:9" ht="18.5" customHeight="1" x14ac:dyDescent="0.2"/>
    <row r="23" spans="1:9" ht="18.5" customHeight="1" x14ac:dyDescent="0.2"/>
    <row r="24" spans="1:9" ht="18.5" customHeight="1" x14ac:dyDescent="0.2"/>
    <row r="25" spans="1:9" ht="18.5" customHeight="1" x14ac:dyDescent="0.2"/>
    <row r="26" spans="1:9" ht="18.5" customHeight="1" x14ac:dyDescent="0.2"/>
    <row r="27" spans="1:9" ht="18.5" customHeight="1" x14ac:dyDescent="0.2"/>
    <row r="28" spans="1:9" ht="18.5" customHeight="1" x14ac:dyDescent="0.2"/>
    <row r="29" spans="1:9" ht="18.5" customHeight="1" x14ac:dyDescent="0.2"/>
    <row r="30" spans="1:9" ht="18.5" customHeight="1" x14ac:dyDescent="0.2"/>
    <row r="31" spans="1:9" ht="18.5" customHeight="1" x14ac:dyDescent="0.2"/>
    <row r="32" spans="1:9" ht="18.5" customHeight="1" x14ac:dyDescent="0.2"/>
    <row r="33" ht="18.5" customHeight="1" x14ac:dyDescent="0.2"/>
    <row r="34" ht="18.5" customHeight="1" x14ac:dyDescent="0.2"/>
    <row r="35" ht="18.5" customHeight="1" x14ac:dyDescent="0.2"/>
    <row r="36" ht="18.5" customHeight="1" x14ac:dyDescent="0.2"/>
    <row r="37" ht="18.5" customHeight="1" x14ac:dyDescent="0.2"/>
    <row r="38" ht="18.5" customHeight="1" x14ac:dyDescent="0.2"/>
    <row r="39" ht="18.5" customHeight="1" x14ac:dyDescent="0.2"/>
    <row r="40" ht="18.5" customHeight="1" x14ac:dyDescent="0.2"/>
  </sheetData>
  <sheetProtection sheet="1" objects="1" scenarios="1" formatCells="0" formatColumns="0" formatRows="0" insertRows="0" deleteRows="0"/>
  <mergeCells count="6">
    <mergeCell ref="B1:I1"/>
    <mergeCell ref="A2:I2"/>
    <mergeCell ref="A4:A5"/>
    <mergeCell ref="B4:B5"/>
    <mergeCell ref="C4:I4"/>
    <mergeCell ref="A3:H3"/>
  </mergeCells>
  <phoneticPr fontId="1"/>
  <conditionalFormatting sqref="B1:C1">
    <cfRule type="expression" dxfId="98" priority="12">
      <formula>B1="未入力あり"</formula>
    </cfRule>
  </conditionalFormatting>
  <conditionalFormatting sqref="B1:I1">
    <cfRule type="expression" dxfId="97" priority="10">
      <formula>COUNTIF($B$1,"*経済産業大臣*")</formula>
    </cfRule>
    <cfRule type="expression" dxfId="96" priority="11">
      <formula>$B$1="提出不要"</formula>
    </cfRule>
  </conditionalFormatting>
  <conditionalFormatting sqref="K1:K92">
    <cfRule type="expression" dxfId="95" priority="8">
      <formula>FIND("未入力",K1)</formula>
    </cfRule>
    <cfRule type="expression" dxfId="94" priority="9">
      <formula>_xlfn.ISFORMULA(K1)</formula>
    </cfRule>
  </conditionalFormatting>
  <conditionalFormatting sqref="B4">
    <cfRule type="expression" dxfId="93" priority="6">
      <formula>FIND("いない",$K$10)</formula>
    </cfRule>
  </conditionalFormatting>
  <conditionalFormatting sqref="C4:I5">
    <cfRule type="expression" dxfId="92" priority="4">
      <formula>FIND("受けない",$K$8)</formula>
    </cfRule>
  </conditionalFormatting>
  <conditionalFormatting sqref="C6:I17">
    <cfRule type="expression" dxfId="91" priority="3">
      <formula>FIND("いない",$K$8)</formula>
    </cfRule>
  </conditionalFormatting>
  <conditionalFormatting sqref="B6:B17">
    <cfRule type="expression" dxfId="90" priority="1042">
      <formula>AND(NOT($B$1="提出不要"),COUNTIF($K$10,"*行っている*"),ROWS(A$6:A6)&lt;=$K$9,B6="")</formula>
    </cfRule>
    <cfRule type="expression" dxfId="89" priority="1043">
      <formula>FIND("いない",$K$10)</formula>
    </cfRule>
  </conditionalFormatting>
  <conditionalFormatting sqref="A6:A17 C6:I17">
    <cfRule type="expression" dxfId="88" priority="1044">
      <formula>AND(NOT($B$1="提出不要"),ROWS(A$6:A6)&lt;=$K$9,A6="")</formula>
    </cfRule>
  </conditionalFormatting>
  <pageMargins left="0.70866141732283472" right="0.70866141732283472" top="0.9055118110236221" bottom="0.78740157480314965" header="0.31496062992125984" footer="0.31496062992125984"/>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AQ76"/>
  <sheetViews>
    <sheetView workbookViewId="0">
      <selection activeCell="A3" sqref="A3:AO3"/>
    </sheetView>
  </sheetViews>
  <sheetFormatPr defaultRowHeight="12.5" x14ac:dyDescent="0.2"/>
  <cols>
    <col min="1" max="1" width="2.08984375" style="2" customWidth="1"/>
    <col min="2" max="3" width="2.453125" style="2" customWidth="1"/>
    <col min="4" max="40" width="2.08984375" style="2" customWidth="1"/>
    <col min="41" max="41" width="2.81640625" style="2" customWidth="1"/>
    <col min="42" max="16384" width="8.7265625" style="2"/>
  </cols>
  <sheetData>
    <row r="1" spans="1:43" ht="18.5" customHeight="1" x14ac:dyDescent="0.2">
      <c r="A1" s="2" t="s">
        <v>64</v>
      </c>
      <c r="I1" s="191" t="str">
        <f ca="1">IF(COUNTIF(AQ1:AQ100,"*未入力*"),"未入力あり",IF(COUNTIF(AQ11,"*受けない*"),"提出不要",IF(COUNTIF(AQ11,"*の認定を受ける*"),"")))</f>
        <v>未入力あり</v>
      </c>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1"/>
      <c r="AI1" s="191"/>
      <c r="AJ1" s="191"/>
      <c r="AK1" s="191"/>
      <c r="AL1" s="191"/>
      <c r="AM1" s="191"/>
      <c r="AN1" s="191"/>
      <c r="AO1" s="191"/>
    </row>
    <row r="2" spans="1:43" ht="18.5" customHeight="1" x14ac:dyDescent="0.2">
      <c r="AO2" s="3"/>
    </row>
    <row r="3" spans="1:43" ht="18.5" customHeight="1" x14ac:dyDescent="0.2">
      <c r="A3" s="286" t="s">
        <v>65</v>
      </c>
      <c r="B3" s="286"/>
      <c r="C3" s="286"/>
      <c r="D3" s="286"/>
      <c r="E3" s="286"/>
      <c r="F3" s="286"/>
      <c r="G3" s="286"/>
      <c r="H3" s="286"/>
      <c r="I3" s="286"/>
      <c r="J3" s="286"/>
      <c r="K3" s="286"/>
      <c r="L3" s="286"/>
      <c r="M3" s="286"/>
      <c r="N3" s="286"/>
      <c r="O3" s="286"/>
      <c r="P3" s="286"/>
      <c r="Q3" s="286"/>
      <c r="R3" s="286"/>
      <c r="S3" s="286"/>
      <c r="T3" s="286"/>
      <c r="U3" s="286"/>
      <c r="V3" s="286"/>
      <c r="W3" s="286"/>
      <c r="X3" s="286"/>
      <c r="Y3" s="286"/>
      <c r="Z3" s="286"/>
      <c r="AA3" s="286"/>
      <c r="AB3" s="286"/>
      <c r="AC3" s="286"/>
      <c r="AD3" s="286"/>
      <c r="AE3" s="286"/>
      <c r="AF3" s="286"/>
      <c r="AG3" s="286"/>
      <c r="AH3" s="286"/>
      <c r="AI3" s="286"/>
      <c r="AJ3" s="286"/>
      <c r="AK3" s="286"/>
      <c r="AL3" s="286"/>
      <c r="AM3" s="286"/>
      <c r="AN3" s="286"/>
      <c r="AO3" s="286"/>
    </row>
    <row r="4" spans="1:43" ht="18.5" customHeight="1" x14ac:dyDescent="0.2">
      <c r="A4" s="193" t="str">
        <f ca="1">"事業所の名称："&amp;IF(AQ5="個人",IF(AQ7="同じ",AQ6,AQ8),AQ6&amp;"　"&amp;AQ8)</f>
        <v>事業所の名称：入力D5 未入力　入力D10 未入力</v>
      </c>
      <c r="B4" s="194"/>
      <c r="C4" s="194"/>
      <c r="D4" s="194"/>
      <c r="E4" s="194"/>
      <c r="F4" s="194"/>
      <c r="G4" s="194"/>
      <c r="H4" s="194"/>
      <c r="I4" s="194"/>
      <c r="J4" s="194"/>
      <c r="K4" s="194"/>
      <c r="L4" s="194"/>
      <c r="M4" s="194"/>
      <c r="N4" s="194"/>
      <c r="O4" s="194"/>
      <c r="P4" s="194"/>
      <c r="Q4" s="194"/>
      <c r="R4" s="194"/>
      <c r="S4" s="194"/>
      <c r="T4" s="194"/>
      <c r="U4" s="194"/>
      <c r="V4" s="194"/>
      <c r="W4" s="194"/>
      <c r="X4" s="194"/>
      <c r="Y4" s="194"/>
      <c r="Z4" s="194"/>
      <c r="AA4" s="194"/>
      <c r="AB4" s="194"/>
      <c r="AC4" s="194"/>
      <c r="AD4" s="194"/>
      <c r="AE4" s="194"/>
      <c r="AF4" s="194"/>
      <c r="AG4" s="194"/>
      <c r="AH4" s="194"/>
      <c r="AI4" s="194"/>
      <c r="AJ4" s="194"/>
      <c r="AK4" s="194"/>
      <c r="AL4" s="194"/>
      <c r="AM4" s="194"/>
      <c r="AN4" s="194"/>
      <c r="AO4" s="194"/>
    </row>
    <row r="5" spans="1:43" ht="18.5" customHeight="1" x14ac:dyDescent="0.2">
      <c r="A5" s="252" t="str">
        <f ca="1">"事業所の所在地："&amp;IF(AQ10="",AQ9,AQ10)</f>
        <v>事業所の所在地：入力D12 未入力</v>
      </c>
      <c r="B5" s="253"/>
      <c r="C5" s="253"/>
      <c r="D5" s="253"/>
      <c r="E5" s="253"/>
      <c r="F5" s="253"/>
      <c r="G5" s="253"/>
      <c r="H5" s="253"/>
      <c r="I5" s="253"/>
      <c r="J5" s="253"/>
      <c r="K5" s="253"/>
      <c r="L5" s="253"/>
      <c r="M5" s="253"/>
      <c r="N5" s="253"/>
      <c r="O5" s="253"/>
      <c r="P5" s="253"/>
      <c r="Q5" s="253"/>
      <c r="R5" s="253"/>
      <c r="S5" s="253"/>
      <c r="T5" s="253"/>
      <c r="U5" s="253"/>
      <c r="V5" s="253"/>
      <c r="W5" s="253"/>
      <c r="X5" s="253"/>
      <c r="Y5" s="253"/>
      <c r="Z5" s="253"/>
      <c r="AA5" s="253"/>
      <c r="AB5" s="253"/>
      <c r="AC5" s="253"/>
      <c r="AD5" s="253"/>
      <c r="AE5" s="253"/>
      <c r="AF5" s="253"/>
      <c r="AG5" s="253"/>
      <c r="AH5" s="253"/>
      <c r="AI5" s="253"/>
      <c r="AJ5" s="253"/>
      <c r="AK5" s="253"/>
      <c r="AL5" s="253"/>
      <c r="AM5" s="253"/>
      <c r="AN5" s="253"/>
      <c r="AO5" s="253"/>
      <c r="AQ5" s="2" t="str">
        <f ca="1">IF(入力!D3="",様式14!$AQ$5&amp;様式14!$AR$5&amp;ROW(入力!D3)&amp;" 未入力",入力!D3)</f>
        <v>入力D3 未入力</v>
      </c>
    </row>
    <row r="6" spans="1:43" ht="18.5" customHeight="1" x14ac:dyDescent="0.2">
      <c r="A6" s="75"/>
      <c r="B6" s="76"/>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7"/>
      <c r="AQ6" s="2" t="str">
        <f ca="1">IF(入力!D5="",様式14!$AQ$5&amp;様式14!$AR$5&amp;ROW(入力!D5)&amp;" 未入力",入力!D5)</f>
        <v>入力D5 未入力</v>
      </c>
    </row>
    <row r="7" spans="1:43" ht="18.5" customHeight="1" x14ac:dyDescent="0.2">
      <c r="A7" s="78"/>
      <c r="B7" s="79"/>
      <c r="C7" s="79"/>
      <c r="D7" s="79"/>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80"/>
      <c r="AQ7" s="2" t="str">
        <f ca="1">IF(入力!D9="",様式14!$AQ$5&amp;様式14!$AR$5&amp;ROW(入力!D9)&amp;" 未入力",入力!D9)</f>
        <v>入力D9 未入力</v>
      </c>
    </row>
    <row r="8" spans="1:43" ht="18.5" customHeight="1" x14ac:dyDescent="0.2">
      <c r="A8" s="78"/>
      <c r="B8" s="79"/>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80"/>
      <c r="AQ8" s="2" t="str">
        <f ca="1">IF(AQ7="同じ","",IF(入力!D10="",様式14!$AQ$5&amp;様式14!$AR$5&amp;ROW(入力!D10)&amp;" 未入力",入力!D10))</f>
        <v>入力D10 未入力</v>
      </c>
    </row>
    <row r="9" spans="1:43" ht="18.5" customHeight="1" x14ac:dyDescent="0.2">
      <c r="A9" s="78"/>
      <c r="B9" s="79"/>
      <c r="C9" s="79"/>
      <c r="D9" s="79"/>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80"/>
      <c r="AQ9" s="2" t="str">
        <f ca="1">IF(入力!D7="",様式14!$AQ$5&amp;様式14!$AR$5&amp;ROW(入力!D7)&amp;" 未入力",入力!D7)</f>
        <v>入力D7 未入力</v>
      </c>
    </row>
    <row r="10" spans="1:43" ht="18.5" customHeight="1" x14ac:dyDescent="0.2">
      <c r="A10" s="78"/>
      <c r="B10" s="79"/>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80"/>
      <c r="AQ10" s="2" t="str">
        <f ca="1">IF(入力!D11="同じ","",IF(入力!D12="",様式14!$AQ$5&amp;様式14!$AR$5&amp;ROW(入力!D12)&amp;" 未入力",入力!D12))</f>
        <v>入力D12 未入力</v>
      </c>
    </row>
    <row r="11" spans="1:43" ht="18.5" customHeight="1" x14ac:dyDescent="0.2">
      <c r="A11" s="78"/>
      <c r="B11" s="79"/>
      <c r="C11" s="79"/>
      <c r="D11" s="79"/>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80"/>
      <c r="AQ11" s="2" t="str">
        <f ca="1">IF(入力!D19="",様式14!$AQ$5&amp;様式14!$AR$5&amp;ROW(入力!D19)&amp;" 未入力",入力!D19)</f>
        <v>入力D19 未入力</v>
      </c>
    </row>
    <row r="12" spans="1:43" ht="18.5" customHeight="1" x14ac:dyDescent="0.2">
      <c r="A12" s="78"/>
      <c r="B12" s="79"/>
      <c r="C12" s="79"/>
      <c r="D12" s="79"/>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80"/>
    </row>
    <row r="13" spans="1:43" ht="18.5" customHeight="1" x14ac:dyDescent="0.2">
      <c r="A13" s="78"/>
      <c r="B13" s="79"/>
      <c r="C13" s="79"/>
      <c r="D13" s="79"/>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80"/>
    </row>
    <row r="14" spans="1:43" ht="18.5" customHeight="1" x14ac:dyDescent="0.2">
      <c r="A14" s="78"/>
      <c r="B14" s="79"/>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80"/>
    </row>
    <row r="15" spans="1:43" ht="18.5" customHeight="1" x14ac:dyDescent="0.2">
      <c r="A15" s="78"/>
      <c r="B15" s="79"/>
      <c r="C15" s="79"/>
      <c r="D15" s="79"/>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80"/>
    </row>
    <row r="16" spans="1:43" ht="18.5" customHeight="1" x14ac:dyDescent="0.2">
      <c r="A16" s="78"/>
      <c r="B16" s="79"/>
      <c r="C16" s="79"/>
      <c r="D16" s="79"/>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80"/>
    </row>
    <row r="17" spans="1:41" ht="18.5" customHeight="1" x14ac:dyDescent="0.2">
      <c r="A17" s="78"/>
      <c r="B17" s="79"/>
      <c r="C17" s="79"/>
      <c r="D17" s="79"/>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80"/>
    </row>
    <row r="18" spans="1:41" ht="18.5" customHeight="1" x14ac:dyDescent="0.2">
      <c r="A18" s="78"/>
      <c r="B18" s="79"/>
      <c r="C18" s="79"/>
      <c r="D18" s="79"/>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80"/>
    </row>
    <row r="19" spans="1:41" ht="18.5" customHeight="1" x14ac:dyDescent="0.2">
      <c r="A19" s="78"/>
      <c r="B19" s="79"/>
      <c r="C19" s="79"/>
      <c r="D19" s="79"/>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80"/>
    </row>
    <row r="20" spans="1:41" ht="18.5" customHeight="1" x14ac:dyDescent="0.2">
      <c r="A20" s="78"/>
      <c r="B20" s="79"/>
      <c r="C20" s="79"/>
      <c r="D20" s="79"/>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80"/>
    </row>
    <row r="21" spans="1:41" ht="18.5" customHeight="1" x14ac:dyDescent="0.2">
      <c r="A21" s="81" t="s">
        <v>66</v>
      </c>
      <c r="B21" s="82"/>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82"/>
      <c r="AJ21" s="82"/>
      <c r="AK21" s="82"/>
      <c r="AL21" s="82"/>
      <c r="AM21" s="82"/>
      <c r="AN21" s="82"/>
      <c r="AO21" s="83"/>
    </row>
    <row r="22" spans="1:41" ht="18.5" customHeight="1" x14ac:dyDescent="0.2">
      <c r="A22" s="81" t="s">
        <v>580</v>
      </c>
      <c r="B22" s="82"/>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82"/>
      <c r="AF22" s="82"/>
      <c r="AG22" s="82"/>
      <c r="AH22" s="82"/>
      <c r="AI22" s="82"/>
      <c r="AJ22" s="82"/>
      <c r="AK22" s="82"/>
      <c r="AL22" s="82"/>
      <c r="AM22" s="82"/>
      <c r="AN22" s="82"/>
      <c r="AO22" s="83"/>
    </row>
    <row r="23" spans="1:41" ht="18.5" customHeight="1" x14ac:dyDescent="0.2">
      <c r="A23" s="78"/>
      <c r="B23" s="79"/>
      <c r="C23" s="79"/>
      <c r="D23" s="79"/>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80"/>
    </row>
    <row r="24" spans="1:41" ht="18.5" customHeight="1" x14ac:dyDescent="0.2">
      <c r="A24" s="78"/>
      <c r="B24" s="79"/>
      <c r="C24" s="79"/>
      <c r="D24" s="79"/>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80"/>
    </row>
    <row r="25" spans="1:41" ht="18.5" customHeight="1" x14ac:dyDescent="0.2">
      <c r="A25" s="78"/>
      <c r="B25" s="79"/>
      <c r="C25" s="79"/>
      <c r="D25" s="79"/>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79"/>
      <c r="AO25" s="80"/>
    </row>
    <row r="26" spans="1:41" ht="18.5" customHeight="1" x14ac:dyDescent="0.2">
      <c r="A26" s="78"/>
      <c r="B26" s="79"/>
      <c r="C26" s="79"/>
      <c r="D26" s="79"/>
      <c r="E26" s="79"/>
      <c r="F26" s="79"/>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c r="AO26" s="80"/>
    </row>
    <row r="27" spans="1:41" ht="18.5" customHeight="1" x14ac:dyDescent="0.2">
      <c r="A27" s="78"/>
      <c r="B27" s="79"/>
      <c r="C27" s="79"/>
      <c r="D27" s="79"/>
      <c r="E27" s="79"/>
      <c r="F27" s="79"/>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c r="AN27" s="79"/>
      <c r="AO27" s="80"/>
    </row>
    <row r="28" spans="1:41" ht="18.5" customHeight="1" x14ac:dyDescent="0.2">
      <c r="A28" s="78"/>
      <c r="B28" s="79"/>
      <c r="C28" s="79"/>
      <c r="D28" s="79"/>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80"/>
    </row>
    <row r="29" spans="1:41" ht="18.5" customHeight="1" x14ac:dyDescent="0.2">
      <c r="A29" s="78"/>
      <c r="B29" s="79"/>
      <c r="C29" s="79"/>
      <c r="D29" s="79"/>
      <c r="E29" s="79"/>
      <c r="F29" s="79"/>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80"/>
    </row>
    <row r="30" spans="1:41" ht="18.5" customHeight="1" x14ac:dyDescent="0.2">
      <c r="A30" s="78"/>
      <c r="B30" s="79"/>
      <c r="C30" s="79"/>
      <c r="D30" s="79"/>
      <c r="E30" s="79"/>
      <c r="F30" s="79"/>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80"/>
    </row>
    <row r="31" spans="1:41" ht="18.5" customHeight="1" x14ac:dyDescent="0.2">
      <c r="A31" s="78"/>
      <c r="B31" s="79"/>
      <c r="C31" s="79"/>
      <c r="D31" s="79"/>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80"/>
    </row>
    <row r="32" spans="1:41" ht="18.5" customHeight="1" x14ac:dyDescent="0.2">
      <c r="A32" s="78"/>
      <c r="B32" s="79"/>
      <c r="C32" s="79"/>
      <c r="D32" s="79"/>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80"/>
    </row>
    <row r="33" spans="1:41" ht="18.5" customHeight="1" x14ac:dyDescent="0.2">
      <c r="A33" s="78"/>
      <c r="B33" s="79"/>
      <c r="C33" s="79"/>
      <c r="D33" s="79"/>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80"/>
    </row>
    <row r="34" spans="1:41" ht="18.5" customHeight="1" x14ac:dyDescent="0.2">
      <c r="A34" s="78"/>
      <c r="B34" s="79"/>
      <c r="C34" s="79"/>
      <c r="D34" s="79"/>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79"/>
      <c r="AN34" s="79"/>
      <c r="AO34" s="80"/>
    </row>
    <row r="35" spans="1:41" ht="18.5" customHeight="1" x14ac:dyDescent="0.2">
      <c r="A35" s="78"/>
      <c r="B35" s="79"/>
      <c r="C35" s="79"/>
      <c r="D35" s="79"/>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80"/>
    </row>
    <row r="36" spans="1:41" ht="18.5" customHeight="1" x14ac:dyDescent="0.2">
      <c r="A36" s="78"/>
      <c r="B36" s="79"/>
      <c r="C36" s="79"/>
      <c r="D36" s="79"/>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80"/>
    </row>
    <row r="37" spans="1:41" ht="18.5" customHeight="1" x14ac:dyDescent="0.2">
      <c r="A37" s="78"/>
      <c r="B37" s="79"/>
      <c r="C37" s="79"/>
      <c r="D37" s="79"/>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c r="AL37" s="79"/>
      <c r="AM37" s="79"/>
      <c r="AN37" s="79"/>
      <c r="AO37" s="80"/>
    </row>
    <row r="38" spans="1:41" ht="18.5" customHeight="1" x14ac:dyDescent="0.2">
      <c r="A38" s="78"/>
      <c r="B38" s="79"/>
      <c r="C38" s="79"/>
      <c r="D38" s="79"/>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c r="AL38" s="79"/>
      <c r="AM38" s="79"/>
      <c r="AN38" s="79"/>
      <c r="AO38" s="80"/>
    </row>
    <row r="39" spans="1:41" ht="18.5" customHeight="1" x14ac:dyDescent="0.2">
      <c r="A39" s="78"/>
      <c r="B39" s="79"/>
      <c r="C39" s="79"/>
      <c r="D39" s="79"/>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L39" s="79"/>
      <c r="AM39" s="79"/>
      <c r="AN39" s="79"/>
      <c r="AO39" s="80"/>
    </row>
    <row r="40" spans="1:41" ht="18.5" customHeight="1" x14ac:dyDescent="0.2">
      <c r="A40" s="78"/>
      <c r="B40" s="79"/>
      <c r="C40" s="79"/>
      <c r="D40" s="79"/>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c r="AL40" s="79"/>
      <c r="AM40" s="79"/>
      <c r="AN40" s="79"/>
      <c r="AO40" s="80"/>
    </row>
    <row r="41" spans="1:41" ht="18.5" customHeight="1" x14ac:dyDescent="0.2">
      <c r="A41" s="84"/>
      <c r="B41" s="85"/>
      <c r="C41" s="85"/>
      <c r="D41" s="85"/>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73"/>
    </row>
    <row r="42" spans="1:41" ht="16" customHeight="1" x14ac:dyDescent="0.2">
      <c r="A42" s="301" t="s">
        <v>68</v>
      </c>
      <c r="B42" s="302"/>
      <c r="C42" s="302"/>
      <c r="D42" s="302"/>
      <c r="E42" s="302"/>
      <c r="F42" s="302"/>
      <c r="G42" s="302"/>
      <c r="H42" s="302"/>
      <c r="I42" s="302"/>
      <c r="J42" s="302"/>
      <c r="K42" s="302"/>
      <c r="L42" s="302"/>
      <c r="M42" s="302"/>
      <c r="N42" s="302"/>
      <c r="O42" s="302"/>
      <c r="P42" s="302"/>
      <c r="Q42" s="302"/>
      <c r="R42" s="302"/>
      <c r="S42" s="302"/>
      <c r="T42" s="302"/>
      <c r="U42" s="302"/>
      <c r="V42" s="302"/>
      <c r="W42" s="302"/>
      <c r="X42" s="302"/>
      <c r="Y42" s="302"/>
      <c r="Z42" s="302"/>
      <c r="AA42" s="302"/>
      <c r="AB42" s="302"/>
      <c r="AC42" s="302"/>
      <c r="AD42" s="302"/>
      <c r="AE42" s="302"/>
      <c r="AF42" s="302"/>
      <c r="AG42" s="302"/>
      <c r="AH42" s="302"/>
      <c r="AI42" s="302"/>
      <c r="AJ42" s="302"/>
      <c r="AK42" s="302"/>
      <c r="AL42" s="302"/>
      <c r="AM42" s="302"/>
      <c r="AN42" s="302"/>
      <c r="AO42" s="302"/>
    </row>
    <row r="43" spans="1:41" ht="16" customHeight="1" x14ac:dyDescent="0.2">
      <c r="A43" s="193" t="s">
        <v>69</v>
      </c>
      <c r="B43" s="194"/>
      <c r="C43" s="194"/>
      <c r="D43" s="194"/>
      <c r="E43" s="194"/>
      <c r="F43" s="194"/>
      <c r="G43" s="194"/>
      <c r="H43" s="194"/>
      <c r="I43" s="194"/>
      <c r="J43" s="194"/>
      <c r="K43" s="194"/>
      <c r="L43" s="194"/>
      <c r="M43" s="194"/>
      <c r="N43" s="194"/>
      <c r="O43" s="194"/>
      <c r="P43" s="194"/>
      <c r="Q43" s="194"/>
      <c r="R43" s="194"/>
      <c r="S43" s="194"/>
      <c r="T43" s="194"/>
      <c r="U43" s="194"/>
      <c r="V43" s="194"/>
      <c r="W43" s="194"/>
      <c r="X43" s="194"/>
      <c r="Y43" s="194"/>
      <c r="Z43" s="194"/>
      <c r="AA43" s="194"/>
      <c r="AB43" s="194"/>
      <c r="AC43" s="194"/>
      <c r="AD43" s="194"/>
      <c r="AE43" s="194"/>
      <c r="AF43" s="194"/>
      <c r="AG43" s="194"/>
      <c r="AH43" s="194"/>
      <c r="AI43" s="194"/>
      <c r="AJ43" s="194"/>
      <c r="AK43" s="194"/>
      <c r="AL43" s="194"/>
      <c r="AM43" s="194"/>
      <c r="AN43" s="194"/>
      <c r="AO43" s="194"/>
    </row>
    <row r="44" spans="1:41" ht="18.5" customHeight="1" x14ac:dyDescent="0.2"/>
    <row r="45" spans="1:41" ht="18.5" customHeight="1" x14ac:dyDescent="0.2"/>
    <row r="46" spans="1:41" ht="18.5" customHeight="1" x14ac:dyDescent="0.2"/>
    <row r="47" spans="1:41" ht="18.5" customHeight="1" x14ac:dyDescent="0.2"/>
    <row r="48" spans="1:41" ht="18.5" customHeight="1" x14ac:dyDescent="0.2"/>
    <row r="49" spans="1:1" ht="18.5" customHeight="1" x14ac:dyDescent="0.2">
      <c r="A49" s="18"/>
    </row>
    <row r="50" spans="1:1" ht="18.5" customHeight="1" x14ac:dyDescent="0.2"/>
    <row r="51" spans="1:1" ht="18.5" customHeight="1" x14ac:dyDescent="0.2"/>
    <row r="52" spans="1:1" ht="18.5" customHeight="1" x14ac:dyDescent="0.2"/>
    <row r="53" spans="1:1" ht="18.5" customHeight="1" x14ac:dyDescent="0.2"/>
    <row r="54" spans="1:1" ht="18.5" customHeight="1" x14ac:dyDescent="0.2"/>
    <row r="55" spans="1:1" ht="18.5" customHeight="1" x14ac:dyDescent="0.2"/>
    <row r="56" spans="1:1" ht="18.5" customHeight="1" x14ac:dyDescent="0.2"/>
    <row r="57" spans="1:1" ht="18.5" customHeight="1" x14ac:dyDescent="0.2"/>
    <row r="58" spans="1:1" ht="18.5" customHeight="1" x14ac:dyDescent="0.2"/>
    <row r="59" spans="1:1" ht="18.5" customHeight="1" x14ac:dyDescent="0.2"/>
    <row r="60" spans="1:1" ht="18.5" customHeight="1" x14ac:dyDescent="0.2"/>
    <row r="61" spans="1:1" ht="18.5" customHeight="1" x14ac:dyDescent="0.2"/>
    <row r="62" spans="1:1" ht="18.5" customHeight="1" x14ac:dyDescent="0.2"/>
    <row r="63" spans="1:1" ht="18.5" customHeight="1" x14ac:dyDescent="0.2"/>
    <row r="64" spans="1:1" ht="18.5" customHeight="1" x14ac:dyDescent="0.2"/>
    <row r="65" ht="18.5" customHeight="1" x14ac:dyDescent="0.2"/>
    <row r="66" ht="18.5" customHeight="1" x14ac:dyDescent="0.2"/>
    <row r="67" ht="18.5" customHeight="1" x14ac:dyDescent="0.2"/>
    <row r="68" ht="18.5" customHeight="1" x14ac:dyDescent="0.2"/>
    <row r="69" ht="18.5" customHeight="1" x14ac:dyDescent="0.2"/>
    <row r="70" ht="18.5" customHeight="1" x14ac:dyDescent="0.2"/>
    <row r="71" ht="18.5" customHeight="1" x14ac:dyDescent="0.2"/>
    <row r="72" ht="18.5" customHeight="1" x14ac:dyDescent="0.2"/>
    <row r="73" ht="18.5" customHeight="1" x14ac:dyDescent="0.2"/>
    <row r="74" ht="18.5" customHeight="1" x14ac:dyDescent="0.2"/>
    <row r="75" ht="18.5" customHeight="1" x14ac:dyDescent="0.2"/>
    <row r="76" ht="18.5" customHeight="1" x14ac:dyDescent="0.2"/>
  </sheetData>
  <sheetProtection sheet="1" scenarios="1"/>
  <mergeCells count="6">
    <mergeCell ref="A43:AO43"/>
    <mergeCell ref="I1:AO1"/>
    <mergeCell ref="A3:AO3"/>
    <mergeCell ref="A4:AO4"/>
    <mergeCell ref="A5:AO5"/>
    <mergeCell ref="A42:AO42"/>
  </mergeCells>
  <phoneticPr fontId="1"/>
  <conditionalFormatting sqref="I1">
    <cfRule type="expression" dxfId="87" priority="3">
      <formula>I1="未入力あり"</formula>
    </cfRule>
  </conditionalFormatting>
  <conditionalFormatting sqref="I1:AO1">
    <cfRule type="expression" dxfId="86" priority="4">
      <formula>$I$1="提出不要"</formula>
    </cfRule>
  </conditionalFormatting>
  <conditionalFormatting sqref="AQ1:AQ100">
    <cfRule type="expression" dxfId="85" priority="1">
      <formula>FIND("未入力",AQ1)</formula>
    </cfRule>
    <cfRule type="expression" dxfId="84" priority="2">
      <formula>_xlfn.ISFORMULA(AQ1)</formula>
    </cfRule>
  </conditionalFormatting>
  <pageMargins left="0.78740157480314965" right="0.78740157480314965" top="0.59055118110236227" bottom="0.78740157480314965" header="0.31496062992125984" footer="0.31496062992125984"/>
  <pageSetup paperSize="9" scale="9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18</vt:i4>
      </vt:variant>
    </vt:vector>
  </HeadingPairs>
  <TitlesOfParts>
    <vt:vector size="37" baseType="lpstr">
      <vt:lpstr>入力</vt:lpstr>
      <vt:lpstr>必要書類</vt:lpstr>
      <vt:lpstr>様式14</vt:lpstr>
      <vt:lpstr>様式14別紙</vt:lpstr>
      <vt:lpstr>証紙貼付</vt:lpstr>
      <vt:lpstr>様式13</vt:lpstr>
      <vt:lpstr>滋様13-1</vt:lpstr>
      <vt:lpstr>滋様13-1別</vt:lpstr>
      <vt:lpstr>滋様13-2</vt:lpstr>
      <vt:lpstr>滋様13-3</vt:lpstr>
      <vt:lpstr>滋様13-4</vt:lpstr>
      <vt:lpstr>滋様13-5</vt:lpstr>
      <vt:lpstr>滋様13-6</vt:lpstr>
      <vt:lpstr>滋様13-7</vt:lpstr>
      <vt:lpstr>滋様13-8</vt:lpstr>
      <vt:lpstr>滋様13-9</vt:lpstr>
      <vt:lpstr>滋様13-10</vt:lpstr>
      <vt:lpstr>滋様13-11</vt:lpstr>
      <vt:lpstr>滋様13-12</vt:lpstr>
      <vt:lpstr>'滋様13-1'!Print_Area</vt:lpstr>
      <vt:lpstr>'滋様13-10'!Print_Area</vt:lpstr>
      <vt:lpstr>'滋様13-11'!Print_Area</vt:lpstr>
      <vt:lpstr>'滋様13-12'!Print_Area</vt:lpstr>
      <vt:lpstr>'滋様13-1別'!Print_Area</vt:lpstr>
      <vt:lpstr>'滋様13-2'!Print_Area</vt:lpstr>
      <vt:lpstr>'滋様13-3'!Print_Area</vt:lpstr>
      <vt:lpstr>'滋様13-4'!Print_Area</vt:lpstr>
      <vt:lpstr>'滋様13-5'!Print_Area</vt:lpstr>
      <vt:lpstr>'滋様13-6'!Print_Area</vt:lpstr>
      <vt:lpstr>'滋様13-7'!Print_Area</vt:lpstr>
      <vt:lpstr>'滋様13-8'!Print_Area</vt:lpstr>
      <vt:lpstr>'滋様13-9'!Print_Area</vt:lpstr>
      <vt:lpstr>証紙貼付!Print_Area</vt:lpstr>
      <vt:lpstr>必要書類!Print_Area</vt:lpstr>
      <vt:lpstr>様式13!Print_Area</vt:lpstr>
      <vt:lpstr>様式14!Print_Area</vt:lpstr>
      <vt:lpstr>様式14別紙!Print_Area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w</cp:lastModifiedBy>
  <cp:lastPrinted>2023-09-07T22:53:05Z</cp:lastPrinted>
  <dcterms:created xsi:type="dcterms:W3CDTF">2021-05-20T06:30:02Z</dcterms:created>
  <dcterms:modified xsi:type="dcterms:W3CDTF">2023-09-11T10:31:44Z</dcterms:modified>
</cp:coreProperties>
</file>